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kevinldavis/Indiana Charters Dropbox/Indiana Charters Team Folder/Mays/Grace Application/"/>
    </mc:Choice>
  </mc:AlternateContent>
  <xr:revisionPtr revIDLastSave="0" documentId="13_ncr:1_{472D24AB-27E7-1C4C-AC8C-64070901F276}" xr6:coauthVersionLast="47" xr6:coauthVersionMax="47" xr10:uidLastSave="{00000000-0000-0000-0000-000000000000}"/>
  <bookViews>
    <workbookView xWindow="800" yWindow="760" windowWidth="30060" windowHeight="20240" activeTab="5" xr2:uid="{00000000-000D-0000-FFFF-FFFF00000000}"/>
  </bookViews>
  <sheets>
    <sheet name="52 week CF" sheetId="1" state="hidden" r:id="rId1"/>
    <sheet name="State Funding Assumptions" sheetId="2" state="hidden" r:id="rId2"/>
    <sheet name="Enrollment Projections" sheetId="3" r:id="rId3"/>
    <sheet name="Year 0 - Budget and Cash Flow" sheetId="4" state="hidden" r:id="rId4"/>
    <sheet name="StaffingPlan" sheetId="6" r:id="rId5"/>
    <sheet name="5 Year Budget" sheetId="5" r:id="rId6"/>
  </sheets>
  <definedNames>
    <definedName name="_xlnm.Print_Area" localSheetId="5">'5 Year Budget'!$B$1:$M$174</definedName>
    <definedName name="_xlnm.Print_Area" localSheetId="2">'Enrollment Projections'!$B$1:$P$37</definedName>
    <definedName name="_xlnm.Print_Area" localSheetId="4">StaffingPlan!$A$1:$AB$63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TLAbdgS444Xzkn5nxdU2HIWQUtA=="/>
    </ext>
  </extLst>
</workbook>
</file>

<file path=xl/calcChain.xml><?xml version="1.0" encoding="utf-8"?>
<calcChain xmlns="http://schemas.openxmlformats.org/spreadsheetml/2006/main">
  <c r="E28" i="2" l="1"/>
  <c r="Z28" i="6"/>
  <c r="Z29" i="6"/>
  <c r="Z30" i="6"/>
  <c r="Z31" i="6"/>
  <c r="Z32" i="6"/>
  <c r="Z33" i="6"/>
  <c r="Z34" i="6"/>
  <c r="Z35" i="6"/>
  <c r="Z36" i="6"/>
  <c r="Z37" i="6"/>
  <c r="Z27" i="6"/>
  <c r="V28" i="6"/>
  <c r="V29" i="6"/>
  <c r="V30" i="6"/>
  <c r="V31" i="6"/>
  <c r="V32" i="6"/>
  <c r="V33" i="6"/>
  <c r="V34" i="6"/>
  <c r="V35" i="6"/>
  <c r="V36" i="6"/>
  <c r="V37" i="6"/>
  <c r="V27" i="6"/>
  <c r="R28" i="6"/>
  <c r="R29" i="6"/>
  <c r="R30" i="6"/>
  <c r="R31" i="6"/>
  <c r="R32" i="6"/>
  <c r="R33" i="6"/>
  <c r="R34" i="6"/>
  <c r="R35" i="6"/>
  <c r="R36" i="6"/>
  <c r="R37" i="6"/>
  <c r="R27" i="6"/>
  <c r="N28" i="6"/>
  <c r="N29" i="6"/>
  <c r="N30" i="6"/>
  <c r="N31" i="6"/>
  <c r="N32" i="6"/>
  <c r="N33" i="6"/>
  <c r="N34" i="6"/>
  <c r="N35" i="6"/>
  <c r="N36" i="6"/>
  <c r="N37" i="6"/>
  <c r="N27" i="6"/>
  <c r="Z10" i="6"/>
  <c r="Z11" i="6"/>
  <c r="Z12" i="6"/>
  <c r="Z13" i="6"/>
  <c r="Z9" i="6"/>
  <c r="V10" i="6"/>
  <c r="V12" i="6"/>
  <c r="V13" i="6"/>
  <c r="V9" i="6"/>
  <c r="R10" i="6"/>
  <c r="R11" i="6"/>
  <c r="R12" i="6"/>
  <c r="R13" i="6"/>
  <c r="R9" i="6"/>
  <c r="N10" i="6"/>
  <c r="N11" i="6"/>
  <c r="N12" i="6"/>
  <c r="N13" i="6"/>
  <c r="N9" i="6"/>
  <c r="O10" i="6"/>
  <c r="O11" i="6"/>
  <c r="O12" i="6"/>
  <c r="O13" i="6"/>
  <c r="K68" i="5"/>
  <c r="J68" i="5"/>
  <c r="I68" i="5"/>
  <c r="H68" i="5"/>
  <c r="H69" i="5"/>
  <c r="H70" i="5"/>
  <c r="H71" i="5"/>
  <c r="H83" i="5"/>
  <c r="H82" i="5"/>
  <c r="H79" i="5"/>
  <c r="H78" i="5"/>
  <c r="H77" i="5"/>
  <c r="D27" i="3" l="1"/>
  <c r="E21" i="2"/>
  <c r="G5" i="2"/>
  <c r="F5" i="2"/>
  <c r="E5" i="2"/>
  <c r="D5" i="2"/>
  <c r="G62" i="5"/>
  <c r="G79" i="5"/>
  <c r="G69" i="5"/>
  <c r="G61" i="5"/>
  <c r="G83" i="5"/>
  <c r="G82" i="5"/>
  <c r="G78" i="5"/>
  <c r="G68" i="5"/>
  <c r="G77" i="5"/>
  <c r="E39" i="2" l="1"/>
  <c r="F39" i="2"/>
  <c r="G39" i="2"/>
  <c r="H39" i="2"/>
  <c r="I39" i="2"/>
  <c r="D39" i="2"/>
  <c r="C22" i="2"/>
  <c r="D21" i="2"/>
  <c r="J138" i="5"/>
  <c r="K138" i="5" s="1"/>
  <c r="I70" i="5"/>
  <c r="J70" i="5" s="1"/>
  <c r="K70" i="5" s="1"/>
  <c r="I69" i="5"/>
  <c r="K92" i="5"/>
  <c r="J92" i="5"/>
  <c r="I92" i="5"/>
  <c r="H92" i="5"/>
  <c r="G108" i="5"/>
  <c r="I135" i="5"/>
  <c r="J135" i="5" s="1"/>
  <c r="K135" i="5" s="1"/>
  <c r="H136" i="5"/>
  <c r="I136" i="5" s="1"/>
  <c r="J136" i="5" s="1"/>
  <c r="K136" i="5" s="1"/>
  <c r="H135" i="5"/>
  <c r="I78" i="5"/>
  <c r="J78" i="5" s="1"/>
  <c r="K78" i="5" s="1"/>
  <c r="I79" i="5"/>
  <c r="J79" i="5" s="1"/>
  <c r="K79" i="5" s="1"/>
  <c r="I82" i="5"/>
  <c r="J82" i="5" s="1"/>
  <c r="K82" i="5" s="1"/>
  <c r="I83" i="5"/>
  <c r="J83" i="5" s="1"/>
  <c r="K83" i="5" s="1"/>
  <c r="I77" i="5"/>
  <c r="J77" i="5" s="1"/>
  <c r="K77" i="5" s="1"/>
  <c r="H62" i="5"/>
  <c r="I62" i="5" s="1"/>
  <c r="J62" i="5" s="1"/>
  <c r="K62" i="5" s="1"/>
  <c r="I47" i="5"/>
  <c r="J47" i="5" s="1"/>
  <c r="K47" i="5" s="1"/>
  <c r="I48" i="5"/>
  <c r="J48" i="5" s="1"/>
  <c r="K48" i="5" s="1"/>
  <c r="I49" i="5"/>
  <c r="J49" i="5" s="1"/>
  <c r="K49" i="5" s="1"/>
  <c r="I50" i="5"/>
  <c r="J50" i="5" s="1"/>
  <c r="K50" i="5" s="1"/>
  <c r="I51" i="5"/>
  <c r="J51" i="5" s="1"/>
  <c r="K51" i="5" s="1"/>
  <c r="H48" i="5"/>
  <c r="H49" i="5"/>
  <c r="H50" i="5"/>
  <c r="H51" i="5"/>
  <c r="H47" i="5"/>
  <c r="I35" i="5"/>
  <c r="J35" i="5"/>
  <c r="K35" i="5"/>
  <c r="I36" i="5"/>
  <c r="J36" i="5"/>
  <c r="K36" i="5"/>
  <c r="I37" i="5"/>
  <c r="J37" i="5"/>
  <c r="K37" i="5"/>
  <c r="I38" i="5"/>
  <c r="J38" i="5"/>
  <c r="K38" i="5"/>
  <c r="H38" i="5"/>
  <c r="H37" i="5"/>
  <c r="H36" i="5"/>
  <c r="H35" i="5"/>
  <c r="I32" i="5"/>
  <c r="J32" i="5" s="1"/>
  <c r="K32" i="5" s="1"/>
  <c r="H32" i="5"/>
  <c r="I18" i="5"/>
  <c r="J18" i="5"/>
  <c r="K18" i="5"/>
  <c r="I20" i="5"/>
  <c r="J20" i="5"/>
  <c r="K20" i="5"/>
  <c r="I22" i="5"/>
  <c r="J22" i="5"/>
  <c r="K22" i="5"/>
  <c r="I23" i="5"/>
  <c r="J23" i="5" s="1"/>
  <c r="K23" i="5" s="1"/>
  <c r="I24" i="5"/>
  <c r="J24" i="5"/>
  <c r="K24" i="5"/>
  <c r="I25" i="5"/>
  <c r="J25" i="5"/>
  <c r="K25" i="5"/>
  <c r="H25" i="5"/>
  <c r="H24" i="5"/>
  <c r="H23" i="5"/>
  <c r="H22" i="5"/>
  <c r="H20" i="5"/>
  <c r="H18" i="5"/>
  <c r="K36" i="6"/>
  <c r="K37" i="6"/>
  <c r="G30" i="2" l="1"/>
  <c r="H30" i="2" s="1"/>
  <c r="I30" i="2" s="1"/>
  <c r="F30" i="2"/>
  <c r="E30" i="2"/>
  <c r="H22" i="2"/>
  <c r="I22" i="2"/>
  <c r="I24" i="2"/>
  <c r="H27" i="2"/>
  <c r="I27" i="2"/>
  <c r="E27" i="2"/>
  <c r="E22" i="2"/>
  <c r="C27" i="2"/>
  <c r="G16" i="5" s="1"/>
  <c r="H16" i="5" s="1"/>
  <c r="I16" i="5" s="1"/>
  <c r="J16" i="5" s="1"/>
  <c r="K16" i="5" s="1"/>
  <c r="D37" i="2"/>
  <c r="D36" i="2"/>
  <c r="E36" i="2" s="1"/>
  <c r="F36" i="2" s="1"/>
  <c r="G36" i="2" s="1"/>
  <c r="H36" i="2" s="1"/>
  <c r="I36" i="2" s="1"/>
  <c r="D35" i="2"/>
  <c r="E35" i="2"/>
  <c r="D22" i="2"/>
  <c r="F35" i="2" l="1"/>
  <c r="C24" i="2"/>
  <c r="C6" i="2"/>
  <c r="Y42" i="6"/>
  <c r="U42" i="6"/>
  <c r="Q42" i="6"/>
  <c r="M42" i="6"/>
  <c r="I42" i="6"/>
  <c r="E42" i="6"/>
  <c r="G57" i="6" s="1"/>
  <c r="R41" i="6"/>
  <c r="G41" i="6"/>
  <c r="R40" i="6"/>
  <c r="S40" i="6" s="1"/>
  <c r="O40" i="6"/>
  <c r="G40" i="6"/>
  <c r="N39" i="6"/>
  <c r="O39" i="6" s="1"/>
  <c r="G39" i="6"/>
  <c r="N38" i="6"/>
  <c r="O38" i="6" s="1"/>
  <c r="G38" i="6"/>
  <c r="G37" i="6"/>
  <c r="O36" i="6"/>
  <c r="G36" i="6"/>
  <c r="K35" i="6"/>
  <c r="G35" i="6"/>
  <c r="O34" i="6"/>
  <c r="K34" i="6"/>
  <c r="G34" i="6"/>
  <c r="G42" i="6" s="1"/>
  <c r="O33" i="6"/>
  <c r="K33" i="6"/>
  <c r="O32" i="6"/>
  <c r="K32" i="6"/>
  <c r="G32" i="6"/>
  <c r="K31" i="6"/>
  <c r="G31" i="6"/>
  <c r="O30" i="6"/>
  <c r="K30" i="6"/>
  <c r="G30" i="6"/>
  <c r="K29" i="6"/>
  <c r="G29" i="6"/>
  <c r="O28" i="6"/>
  <c r="K28" i="6"/>
  <c r="G28" i="6"/>
  <c r="O27" i="6"/>
  <c r="K27" i="6"/>
  <c r="Y24" i="6"/>
  <c r="AA57" i="6" s="1"/>
  <c r="U24" i="6"/>
  <c r="W46" i="6" s="1"/>
  <c r="Q24" i="6"/>
  <c r="M24" i="6"/>
  <c r="I24" i="6"/>
  <c r="E24" i="6"/>
  <c r="R23" i="6"/>
  <c r="V23" i="6" s="1"/>
  <c r="N23" i="6"/>
  <c r="O23" i="6" s="1"/>
  <c r="K23" i="6"/>
  <c r="G23" i="6"/>
  <c r="N22" i="6"/>
  <c r="R22" i="6" s="1"/>
  <c r="K22" i="6"/>
  <c r="G22" i="6"/>
  <c r="N21" i="6"/>
  <c r="O21" i="6" s="1"/>
  <c r="K21" i="6"/>
  <c r="G21" i="6"/>
  <c r="N20" i="6"/>
  <c r="R20" i="6" s="1"/>
  <c r="K20" i="6"/>
  <c r="G20" i="6"/>
  <c r="N19" i="6"/>
  <c r="O19" i="6" s="1"/>
  <c r="K19" i="6"/>
  <c r="G19" i="6"/>
  <c r="N18" i="6"/>
  <c r="O18" i="6" s="1"/>
  <c r="K18" i="6"/>
  <c r="G18" i="6"/>
  <c r="R17" i="6"/>
  <c r="V17" i="6" s="1"/>
  <c r="N17" i="6"/>
  <c r="O17" i="6" s="1"/>
  <c r="K17" i="6"/>
  <c r="G17" i="6"/>
  <c r="N16" i="6"/>
  <c r="R16" i="6" s="1"/>
  <c r="K16" i="6"/>
  <c r="G16" i="6"/>
  <c r="N15" i="6"/>
  <c r="O15" i="6" s="1"/>
  <c r="K15" i="6"/>
  <c r="G15" i="6"/>
  <c r="N14" i="6"/>
  <c r="R14" i="6" s="1"/>
  <c r="K14" i="6"/>
  <c r="G14" i="6"/>
  <c r="K13" i="6"/>
  <c r="G13" i="6"/>
  <c r="K12" i="6"/>
  <c r="G71" i="5" s="1"/>
  <c r="I71" i="5" s="1"/>
  <c r="J71" i="5" s="1"/>
  <c r="K71" i="5" s="1"/>
  <c r="G12" i="6"/>
  <c r="K11" i="6"/>
  <c r="G11" i="6"/>
  <c r="K10" i="6"/>
  <c r="G10" i="6"/>
  <c r="O9" i="6"/>
  <c r="K9" i="6"/>
  <c r="G9" i="6"/>
  <c r="G24" i="6" s="1"/>
  <c r="F164" i="5"/>
  <c r="G160" i="5"/>
  <c r="H157" i="5"/>
  <c r="I157" i="5" s="1"/>
  <c r="J157" i="5" s="1"/>
  <c r="K157" i="5" s="1"/>
  <c r="F157" i="5"/>
  <c r="H156" i="5"/>
  <c r="I156" i="5" s="1"/>
  <c r="J156" i="5" s="1"/>
  <c r="K156" i="5" s="1"/>
  <c r="H155" i="5"/>
  <c r="I155" i="5" s="1"/>
  <c r="J155" i="5" s="1"/>
  <c r="K155" i="5" s="1"/>
  <c r="H154" i="5"/>
  <c r="I154" i="5" s="1"/>
  <c r="J154" i="5" s="1"/>
  <c r="K154" i="5" s="1"/>
  <c r="H153" i="5"/>
  <c r="I153" i="5" s="1"/>
  <c r="J153" i="5" s="1"/>
  <c r="K153" i="5" s="1"/>
  <c r="H152" i="5"/>
  <c r="H150" i="5"/>
  <c r="I150" i="5" s="1"/>
  <c r="J150" i="5" s="1"/>
  <c r="F145" i="5"/>
  <c r="G140" i="5"/>
  <c r="F136" i="5"/>
  <c r="H130" i="5"/>
  <c r="I130" i="5" s="1"/>
  <c r="J130" i="5" s="1"/>
  <c r="K130" i="5" s="1"/>
  <c r="F128" i="5"/>
  <c r="H125" i="5"/>
  <c r="I125" i="5" s="1"/>
  <c r="K122" i="5"/>
  <c r="J122" i="5"/>
  <c r="I122" i="5"/>
  <c r="H122" i="5"/>
  <c r="G122" i="5"/>
  <c r="K116" i="5"/>
  <c r="J116" i="5"/>
  <c r="I116" i="5"/>
  <c r="H116" i="5"/>
  <c r="G116" i="5"/>
  <c r="F107" i="5"/>
  <c r="F104" i="5"/>
  <c r="F101" i="5"/>
  <c r="K40" i="5"/>
  <c r="J40" i="5"/>
  <c r="I40" i="5"/>
  <c r="H40" i="5"/>
  <c r="G40" i="5"/>
  <c r="P101" i="4"/>
  <c r="G101" i="4"/>
  <c r="Q99" i="4"/>
  <c r="Q101" i="4" s="1"/>
  <c r="P99" i="4"/>
  <c r="O99" i="4"/>
  <c r="O101" i="4" s="1"/>
  <c r="O103" i="4" s="1"/>
  <c r="N99" i="4"/>
  <c r="M99" i="4"/>
  <c r="M101" i="4" s="1"/>
  <c r="L99" i="4"/>
  <c r="K99" i="4"/>
  <c r="J99" i="4"/>
  <c r="I99" i="4"/>
  <c r="I101" i="4" s="1"/>
  <c r="H99" i="4"/>
  <c r="H101" i="4" s="1"/>
  <c r="G99" i="4"/>
  <c r="F99" i="4"/>
  <c r="F101" i="4" s="1"/>
  <c r="R97" i="4"/>
  <c r="R96" i="4"/>
  <c r="F165" i="5" s="1"/>
  <c r="R95" i="4"/>
  <c r="Q92" i="4"/>
  <c r="P92" i="4"/>
  <c r="O92" i="4"/>
  <c r="N92" i="4"/>
  <c r="M92" i="4"/>
  <c r="L92" i="4"/>
  <c r="L101" i="4" s="1"/>
  <c r="K92" i="4"/>
  <c r="J92" i="4"/>
  <c r="J101" i="4" s="1"/>
  <c r="I92" i="4"/>
  <c r="H92" i="4"/>
  <c r="G92" i="4"/>
  <c r="F92" i="4"/>
  <c r="R92" i="4" s="1"/>
  <c r="R90" i="4"/>
  <c r="F158" i="5" s="1"/>
  <c r="R89" i="4"/>
  <c r="R88" i="4"/>
  <c r="F156" i="5" s="1"/>
  <c r="R87" i="4"/>
  <c r="F155" i="5" s="1"/>
  <c r="R86" i="4"/>
  <c r="F154" i="5" s="1"/>
  <c r="R85" i="4"/>
  <c r="F153" i="5" s="1"/>
  <c r="R84" i="4"/>
  <c r="F152" i="5" s="1"/>
  <c r="R83" i="4"/>
  <c r="R82" i="4"/>
  <c r="F150" i="5" s="1"/>
  <c r="R81" i="4"/>
  <c r="F149" i="5" s="1"/>
  <c r="R80" i="4"/>
  <c r="F148" i="5" s="1"/>
  <c r="R79" i="4"/>
  <c r="F147" i="5" s="1"/>
  <c r="R78" i="4"/>
  <c r="F146" i="5" s="1"/>
  <c r="R77" i="4"/>
  <c r="R76" i="4"/>
  <c r="F144" i="5" s="1"/>
  <c r="R75" i="4"/>
  <c r="Q72" i="4"/>
  <c r="P72" i="4"/>
  <c r="O72" i="4"/>
  <c r="N72" i="4"/>
  <c r="N101" i="4" s="1"/>
  <c r="M72" i="4"/>
  <c r="L72" i="4"/>
  <c r="K72" i="4"/>
  <c r="K101" i="4" s="1"/>
  <c r="J72" i="4"/>
  <c r="I72" i="4"/>
  <c r="H72" i="4"/>
  <c r="G72" i="4"/>
  <c r="F72" i="4"/>
  <c r="R72" i="4" s="1"/>
  <c r="R70" i="4"/>
  <c r="F138" i="5" s="1"/>
  <c r="R69" i="4"/>
  <c r="R68" i="4"/>
  <c r="R67" i="4"/>
  <c r="F135" i="5" s="1"/>
  <c r="R66" i="4"/>
  <c r="F134" i="5" s="1"/>
  <c r="R65" i="4"/>
  <c r="F133" i="5" s="1"/>
  <c r="R64" i="4"/>
  <c r="R63" i="4"/>
  <c r="F131" i="5" s="1"/>
  <c r="R62" i="4"/>
  <c r="F130" i="5" s="1"/>
  <c r="R61" i="4"/>
  <c r="F129" i="5" s="1"/>
  <c r="R60" i="4"/>
  <c r="R59" i="4"/>
  <c r="F127" i="5" s="1"/>
  <c r="R58" i="4"/>
  <c r="R57" i="4"/>
  <c r="F125" i="5" s="1"/>
  <c r="Q54" i="4"/>
  <c r="P54" i="4"/>
  <c r="O54" i="4"/>
  <c r="N54" i="4"/>
  <c r="M54" i="4"/>
  <c r="L54" i="4"/>
  <c r="K54" i="4"/>
  <c r="J54" i="4"/>
  <c r="I54" i="4"/>
  <c r="H54" i="4"/>
  <c r="G54" i="4"/>
  <c r="F54" i="4"/>
  <c r="R54" i="4" s="1"/>
  <c r="R52" i="4"/>
  <c r="F120" i="5" s="1"/>
  <c r="R51" i="4"/>
  <c r="Q48" i="4"/>
  <c r="P48" i="4"/>
  <c r="O48" i="4"/>
  <c r="N48" i="4"/>
  <c r="M48" i="4"/>
  <c r="L48" i="4"/>
  <c r="K48" i="4"/>
  <c r="J48" i="4"/>
  <c r="I48" i="4"/>
  <c r="H48" i="4"/>
  <c r="G48" i="4"/>
  <c r="F48" i="4"/>
  <c r="R48" i="4" s="1"/>
  <c r="R46" i="4"/>
  <c r="F114" i="5" s="1"/>
  <c r="R45" i="4"/>
  <c r="Q42" i="4"/>
  <c r="P42" i="4"/>
  <c r="O42" i="4"/>
  <c r="N42" i="4"/>
  <c r="M42" i="4"/>
  <c r="L42" i="4"/>
  <c r="K42" i="4"/>
  <c r="J42" i="4"/>
  <c r="I42" i="4"/>
  <c r="H42" i="4"/>
  <c r="G42" i="4"/>
  <c r="F42" i="4"/>
  <c r="R42" i="4" s="1"/>
  <c r="R40" i="4"/>
  <c r="R39" i="4"/>
  <c r="R38" i="4"/>
  <c r="R37" i="4"/>
  <c r="F105" i="5" s="1"/>
  <c r="R36" i="4"/>
  <c r="R35" i="4"/>
  <c r="R34" i="4"/>
  <c r="R33" i="4"/>
  <c r="Q30" i="4"/>
  <c r="P30" i="4"/>
  <c r="O30" i="4"/>
  <c r="N30" i="4"/>
  <c r="M30" i="4"/>
  <c r="L30" i="4"/>
  <c r="K30" i="4"/>
  <c r="R30" i="4" s="1"/>
  <c r="R28" i="4"/>
  <c r="Q23" i="4"/>
  <c r="Q103" i="4" s="1"/>
  <c r="O23" i="4"/>
  <c r="L23" i="4"/>
  <c r="H23" i="4"/>
  <c r="Q21" i="4"/>
  <c r="P21" i="4"/>
  <c r="P23" i="4" s="1"/>
  <c r="P103" i="4" s="1"/>
  <c r="O21" i="4"/>
  <c r="N21" i="4"/>
  <c r="N23" i="4" s="1"/>
  <c r="M21" i="4"/>
  <c r="L21" i="4"/>
  <c r="K21" i="4"/>
  <c r="J21" i="4"/>
  <c r="J23" i="4" s="1"/>
  <c r="I21" i="4"/>
  <c r="I23" i="4" s="1"/>
  <c r="H21" i="4"/>
  <c r="G21" i="4"/>
  <c r="G23" i="4" s="1"/>
  <c r="G103" i="4" s="1"/>
  <c r="F21" i="4"/>
  <c r="F23" i="4" s="1"/>
  <c r="R19" i="4"/>
  <c r="R18" i="4"/>
  <c r="R17" i="4"/>
  <c r="F53" i="5" s="1"/>
  <c r="Q14" i="4"/>
  <c r="P14" i="4"/>
  <c r="O14" i="4"/>
  <c r="N14" i="4"/>
  <c r="M14" i="4"/>
  <c r="M23" i="4" s="1"/>
  <c r="M103" i="4" s="1"/>
  <c r="L14" i="4"/>
  <c r="K14" i="4"/>
  <c r="K23" i="4" s="1"/>
  <c r="K103" i="4" s="1"/>
  <c r="J14" i="4"/>
  <c r="I14" i="4"/>
  <c r="H14" i="4"/>
  <c r="G14" i="4"/>
  <c r="F14" i="4"/>
  <c r="R14" i="4" s="1"/>
  <c r="R12" i="4"/>
  <c r="R11" i="4"/>
  <c r="F40" i="5" s="1"/>
  <c r="H27" i="3"/>
  <c r="G27" i="3"/>
  <c r="F27" i="3"/>
  <c r="E27" i="3"/>
  <c r="E37" i="2"/>
  <c r="F37" i="2" s="1"/>
  <c r="G37" i="2" s="1"/>
  <c r="H37" i="2" s="1"/>
  <c r="I37" i="2" s="1"/>
  <c r="D26" i="2"/>
  <c r="E26" i="2" s="1"/>
  <c r="F26" i="2" s="1"/>
  <c r="G26" i="2" s="1"/>
  <c r="H26" i="2" s="1"/>
  <c r="D25" i="2"/>
  <c r="E25" i="2" s="1"/>
  <c r="F25" i="2" s="1"/>
  <c r="G25" i="2" s="1"/>
  <c r="H25" i="2" s="1"/>
  <c r="I25" i="2" s="1"/>
  <c r="F177" i="1"/>
  <c r="F179" i="1" s="1"/>
  <c r="G178" i="1" s="1"/>
  <c r="AU176" i="1"/>
  <c r="AI176" i="1"/>
  <c r="W176" i="1"/>
  <c r="K176" i="1"/>
  <c r="BF173" i="1"/>
  <c r="BF176" i="1" s="1"/>
  <c r="BE173" i="1"/>
  <c r="BE176" i="1" s="1"/>
  <c r="BD173" i="1"/>
  <c r="BD176" i="1" s="1"/>
  <c r="BC173" i="1"/>
  <c r="BC176" i="1" s="1"/>
  <c r="BB173" i="1"/>
  <c r="BB176" i="1" s="1"/>
  <c r="BA173" i="1"/>
  <c r="BA176" i="1" s="1"/>
  <c r="AZ173" i="1"/>
  <c r="AZ176" i="1" s="1"/>
  <c r="AY173" i="1"/>
  <c r="AY176" i="1" s="1"/>
  <c r="AX173" i="1"/>
  <c r="AX176" i="1" s="1"/>
  <c r="AW173" i="1"/>
  <c r="AW176" i="1" s="1"/>
  <c r="AV173" i="1"/>
  <c r="AV176" i="1" s="1"/>
  <c r="AU173" i="1"/>
  <c r="AT173" i="1"/>
  <c r="AT176" i="1" s="1"/>
  <c r="AS173" i="1"/>
  <c r="AS176" i="1" s="1"/>
  <c r="AR173" i="1"/>
  <c r="AR176" i="1" s="1"/>
  <c r="AQ173" i="1"/>
  <c r="AQ176" i="1" s="1"/>
  <c r="AP173" i="1"/>
  <c r="AP176" i="1" s="1"/>
  <c r="AO173" i="1"/>
  <c r="AO176" i="1" s="1"/>
  <c r="AN173" i="1"/>
  <c r="AN176" i="1" s="1"/>
  <c r="AM173" i="1"/>
  <c r="AM176" i="1" s="1"/>
  <c r="AL173" i="1"/>
  <c r="AL176" i="1" s="1"/>
  <c r="AK173" i="1"/>
  <c r="AK176" i="1" s="1"/>
  <c r="AJ173" i="1"/>
  <c r="AJ176" i="1" s="1"/>
  <c r="AI173" i="1"/>
  <c r="AH173" i="1"/>
  <c r="AH176" i="1" s="1"/>
  <c r="AG173" i="1"/>
  <c r="AG176" i="1" s="1"/>
  <c r="AF173" i="1"/>
  <c r="AF176" i="1" s="1"/>
  <c r="AE173" i="1"/>
  <c r="AE176" i="1" s="1"/>
  <c r="AD173" i="1"/>
  <c r="AD176" i="1" s="1"/>
  <c r="AC173" i="1"/>
  <c r="AC176" i="1" s="1"/>
  <c r="AB173" i="1"/>
  <c r="AB176" i="1" s="1"/>
  <c r="AA173" i="1"/>
  <c r="AA176" i="1" s="1"/>
  <c r="Z173" i="1"/>
  <c r="Z176" i="1" s="1"/>
  <c r="Y173" i="1"/>
  <c r="Y176" i="1" s="1"/>
  <c r="X173" i="1"/>
  <c r="X176" i="1" s="1"/>
  <c r="W173" i="1"/>
  <c r="V173" i="1"/>
  <c r="V176" i="1" s="1"/>
  <c r="U173" i="1"/>
  <c r="U176" i="1" s="1"/>
  <c r="T173" i="1"/>
  <c r="T176" i="1" s="1"/>
  <c r="S173" i="1"/>
  <c r="S176" i="1" s="1"/>
  <c r="R173" i="1"/>
  <c r="R176" i="1" s="1"/>
  <c r="Q173" i="1"/>
  <c r="Q176" i="1" s="1"/>
  <c r="P173" i="1"/>
  <c r="P176" i="1" s="1"/>
  <c r="O173" i="1"/>
  <c r="O176" i="1" s="1"/>
  <c r="N173" i="1"/>
  <c r="N176" i="1" s="1"/>
  <c r="M173" i="1"/>
  <c r="M176" i="1" s="1"/>
  <c r="L173" i="1"/>
  <c r="L176" i="1" s="1"/>
  <c r="K173" i="1"/>
  <c r="J173" i="1"/>
  <c r="J176" i="1" s="1"/>
  <c r="I173" i="1"/>
  <c r="I176" i="1" s="1"/>
  <c r="H173" i="1"/>
  <c r="H176" i="1" s="1"/>
  <c r="G173" i="1"/>
  <c r="G176" i="1" s="1"/>
  <c r="F173" i="1"/>
  <c r="BG172" i="1"/>
  <c r="F172" i="1"/>
  <c r="BG171" i="1"/>
  <c r="I170" i="1"/>
  <c r="BG170" i="1" s="1"/>
  <c r="BG173" i="1" s="1"/>
  <c r="F170" i="1"/>
  <c r="AN164" i="1"/>
  <c r="BF162" i="1"/>
  <c r="AT162" i="1"/>
  <c r="AS162" i="1"/>
  <c r="AH162" i="1"/>
  <c r="AG162" i="1"/>
  <c r="U162" i="1"/>
  <c r="I162" i="1"/>
  <c r="F162" i="1"/>
  <c r="BG160" i="1"/>
  <c r="BG159" i="1"/>
  <c r="BG158" i="1"/>
  <c r="BG157" i="1"/>
  <c r="BD156" i="1"/>
  <c r="BD162" i="1" s="1"/>
  <c r="BA156" i="1"/>
  <c r="BA162" i="1" s="1"/>
  <c r="AS156" i="1"/>
  <c r="AG156" i="1"/>
  <c r="AF156" i="1"/>
  <c r="AF162" i="1" s="1"/>
  <c r="AC156" i="1"/>
  <c r="AC162" i="1" s="1"/>
  <c r="U156" i="1"/>
  <c r="S156" i="1"/>
  <c r="S162" i="1" s="1"/>
  <c r="I156" i="1"/>
  <c r="H156" i="1"/>
  <c r="H162" i="1" s="1"/>
  <c r="G156" i="1"/>
  <c r="BF153" i="1"/>
  <c r="BE153"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Y153" i="1"/>
  <c r="X153" i="1"/>
  <c r="W153" i="1"/>
  <c r="U153" i="1"/>
  <c r="S153" i="1"/>
  <c r="R153" i="1"/>
  <c r="P153" i="1"/>
  <c r="O153" i="1"/>
  <c r="N153" i="1"/>
  <c r="M153" i="1"/>
  <c r="L153" i="1"/>
  <c r="K153" i="1"/>
  <c r="J153" i="1"/>
  <c r="I153" i="1"/>
  <c r="H153" i="1"/>
  <c r="G153" i="1"/>
  <c r="F153" i="1"/>
  <c r="BG151" i="1"/>
  <c r="BG150" i="1"/>
  <c r="BG149" i="1"/>
  <c r="BG148" i="1"/>
  <c r="BG147" i="1"/>
  <c r="BG146" i="1"/>
  <c r="BG145" i="1"/>
  <c r="BG144" i="1"/>
  <c r="BG143" i="1"/>
  <c r="BG142" i="1"/>
  <c r="BG141" i="1"/>
  <c r="BG140" i="1"/>
  <c r="BG139" i="1"/>
  <c r="BG138" i="1"/>
  <c r="Z137" i="1"/>
  <c r="Z153" i="1" s="1"/>
  <c r="X137" i="1"/>
  <c r="V137" i="1"/>
  <c r="V153" i="1" s="1"/>
  <c r="T137" i="1"/>
  <c r="T153" i="1" s="1"/>
  <c r="Q137" i="1"/>
  <c r="Q153" i="1" s="1"/>
  <c r="O137" i="1"/>
  <c r="M137" i="1"/>
  <c r="K137" i="1"/>
  <c r="BG136"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BG131" i="1"/>
  <c r="BG130" i="1"/>
  <c r="BG129" i="1"/>
  <c r="BG128" i="1"/>
  <c r="BG127" i="1"/>
  <c r="BG126" i="1"/>
  <c r="BG125" i="1"/>
  <c r="BG124" i="1"/>
  <c r="BG123" i="1"/>
  <c r="BG122" i="1"/>
  <c r="BG121" i="1"/>
  <c r="BG120" i="1"/>
  <c r="BG119" i="1"/>
  <c r="BG118"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BG115" i="1" s="1"/>
  <c r="F115" i="1"/>
  <c r="BG113" i="1"/>
  <c r="BG112"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BG109" i="1" s="1"/>
  <c r="I109" i="1"/>
  <c r="H109" i="1"/>
  <c r="G109" i="1"/>
  <c r="F109" i="1"/>
  <c r="BG107" i="1"/>
  <c r="BG106"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N103" i="1"/>
  <c r="L103" i="1"/>
  <c r="K103" i="1"/>
  <c r="J103" i="1"/>
  <c r="I103" i="1"/>
  <c r="H103" i="1"/>
  <c r="G103" i="1"/>
  <c r="F103" i="1"/>
  <c r="BG101" i="1"/>
  <c r="BG100" i="1"/>
  <c r="BG99" i="1"/>
  <c r="BG98" i="1"/>
  <c r="BG97" i="1"/>
  <c r="M96" i="1"/>
  <c r="M95" i="1"/>
  <c r="BG94" i="1"/>
  <c r="AW91" i="1"/>
  <c r="M91" i="1"/>
  <c r="BF89" i="1"/>
  <c r="BD89" i="1"/>
  <c r="BB89" i="1"/>
  <c r="BB91" i="1" s="1"/>
  <c r="BA89" i="1"/>
  <c r="BA91" i="1" s="1"/>
  <c r="AY89" i="1"/>
  <c r="AY91" i="1" s="1"/>
  <c r="AW89" i="1"/>
  <c r="AU89" i="1"/>
  <c r="AS89" i="1"/>
  <c r="AQ89" i="1"/>
  <c r="AO89" i="1"/>
  <c r="AO91" i="1" s="1"/>
  <c r="AN89" i="1"/>
  <c r="AN91" i="1" s="1"/>
  <c r="AL89" i="1"/>
  <c r="AJ89" i="1"/>
  <c r="AH89" i="1"/>
  <c r="AF89" i="1"/>
  <c r="AF91" i="1" s="1"/>
  <c r="AE89" i="1"/>
  <c r="AC89" i="1"/>
  <c r="AC91" i="1" s="1"/>
  <c r="AA89" i="1"/>
  <c r="Y89" i="1"/>
  <c r="W89" i="1"/>
  <c r="V89" i="1"/>
  <c r="U89" i="1"/>
  <c r="T89" i="1"/>
  <c r="S89" i="1"/>
  <c r="R89" i="1"/>
  <c r="R91" i="1" s="1"/>
  <c r="Q89" i="1"/>
  <c r="Q91" i="1" s="1"/>
  <c r="P89" i="1"/>
  <c r="P91" i="1" s="1"/>
  <c r="O89" i="1"/>
  <c r="O91" i="1" s="1"/>
  <c r="N89" i="1"/>
  <c r="M89" i="1"/>
  <c r="L89" i="1"/>
  <c r="K89" i="1"/>
  <c r="J89" i="1"/>
  <c r="I89" i="1"/>
  <c r="H89" i="1"/>
  <c r="G89" i="1"/>
  <c r="BG87" i="1"/>
  <c r="AY81" i="1"/>
  <c r="AN81" i="1"/>
  <c r="AL81" i="1"/>
  <c r="AL91" i="1" s="1"/>
  <c r="AJ81" i="1"/>
  <c r="AJ91" i="1" s="1"/>
  <c r="AA81" i="1"/>
  <c r="P81" i="1"/>
  <c r="O81" i="1"/>
  <c r="N81" i="1"/>
  <c r="N91" i="1" s="1"/>
  <c r="L81" i="1"/>
  <c r="L91" i="1" s="1"/>
  <c r="BF79" i="1"/>
  <c r="BF81" i="1" s="1"/>
  <c r="BF91" i="1" s="1"/>
  <c r="BE79" i="1"/>
  <c r="BD79" i="1"/>
  <c r="BD81" i="1" s="1"/>
  <c r="BC79" i="1"/>
  <c r="BB79" i="1"/>
  <c r="BB81" i="1" s="1"/>
  <c r="BA79" i="1"/>
  <c r="BA81" i="1" s="1"/>
  <c r="AZ79" i="1"/>
  <c r="AY79" i="1"/>
  <c r="AX79" i="1"/>
  <c r="AW79" i="1"/>
  <c r="AW81" i="1" s="1"/>
  <c r="AV79" i="1"/>
  <c r="AU79" i="1"/>
  <c r="AU81" i="1" s="1"/>
  <c r="AU91" i="1" s="1"/>
  <c r="AT79" i="1"/>
  <c r="AS79" i="1"/>
  <c r="AR79" i="1"/>
  <c r="AQ79" i="1"/>
  <c r="AP79" i="1"/>
  <c r="AO79" i="1"/>
  <c r="AO81" i="1" s="1"/>
  <c r="AN79" i="1"/>
  <c r="AM79" i="1"/>
  <c r="AL79" i="1"/>
  <c r="AK79" i="1"/>
  <c r="AJ79" i="1"/>
  <c r="AI79" i="1"/>
  <c r="AH79" i="1"/>
  <c r="AH81" i="1" s="1"/>
  <c r="AH91" i="1" s="1"/>
  <c r="AG79" i="1"/>
  <c r="AF79" i="1"/>
  <c r="AF81" i="1" s="1"/>
  <c r="AE79" i="1"/>
  <c r="AD79" i="1"/>
  <c r="AC79" i="1"/>
  <c r="AC81" i="1" s="1"/>
  <c r="AB79" i="1"/>
  <c r="AA79" i="1"/>
  <c r="Z79" i="1"/>
  <c r="Y79" i="1"/>
  <c r="Y81" i="1" s="1"/>
  <c r="Y91" i="1" s="1"/>
  <c r="X79" i="1"/>
  <c r="W79" i="1"/>
  <c r="W81" i="1" s="1"/>
  <c r="W91" i="1" s="1"/>
  <c r="V79" i="1"/>
  <c r="V81" i="1" s="1"/>
  <c r="V91" i="1" s="1"/>
  <c r="U79" i="1"/>
  <c r="T79" i="1"/>
  <c r="T81" i="1" s="1"/>
  <c r="S79" i="1"/>
  <c r="R79" i="1"/>
  <c r="R81" i="1" s="1"/>
  <c r="Q79" i="1"/>
  <c r="Q81" i="1" s="1"/>
  <c r="P79" i="1"/>
  <c r="O79" i="1"/>
  <c r="N79" i="1"/>
  <c r="M79" i="1"/>
  <c r="M81" i="1" s="1"/>
  <c r="L79" i="1"/>
  <c r="K79" i="1"/>
  <c r="K81" i="1" s="1"/>
  <c r="K91" i="1" s="1"/>
  <c r="J79" i="1"/>
  <c r="J81" i="1" s="1"/>
  <c r="J91" i="1" s="1"/>
  <c r="I79" i="1"/>
  <c r="H79" i="1"/>
  <c r="H81" i="1" s="1"/>
  <c r="G79" i="1"/>
  <c r="BG77" i="1"/>
  <c r="BG76" i="1"/>
  <c r="BG75" i="1"/>
  <c r="BG74" i="1"/>
  <c r="BG73" i="1"/>
  <c r="BG72" i="1"/>
  <c r="BG71" i="1"/>
  <c r="BG70" i="1"/>
  <c r="BG69" i="1"/>
  <c r="BF66" i="1"/>
  <c r="BD66" i="1"/>
  <c r="BB66" i="1"/>
  <c r="BA66" i="1"/>
  <c r="AY66" i="1"/>
  <c r="AW66" i="1"/>
  <c r="AU66" i="1"/>
  <c r="AS66" i="1"/>
  <c r="AQ66" i="1"/>
  <c r="AO66" i="1"/>
  <c r="AN66" i="1"/>
  <c r="AL66" i="1"/>
  <c r="AJ66" i="1"/>
  <c r="AH66" i="1"/>
  <c r="AF66" i="1"/>
  <c r="AE66" i="1"/>
  <c r="AC66" i="1"/>
  <c r="AA66" i="1"/>
  <c r="Y66" i="1"/>
  <c r="W66" i="1"/>
  <c r="V66" i="1"/>
  <c r="U66" i="1"/>
  <c r="T66" i="1"/>
  <c r="S66" i="1"/>
  <c r="R66" i="1"/>
  <c r="Q66" i="1"/>
  <c r="P66" i="1"/>
  <c r="O66" i="1"/>
  <c r="N66" i="1"/>
  <c r="M66" i="1"/>
  <c r="L66" i="1"/>
  <c r="K66" i="1"/>
  <c r="J66" i="1"/>
  <c r="I66" i="1"/>
  <c r="H66" i="1"/>
  <c r="G66" i="1"/>
  <c r="BG64" i="1"/>
  <c r="BG63" i="1"/>
  <c r="BG62" i="1"/>
  <c r="BF58" i="1"/>
  <c r="BD58" i="1"/>
  <c r="BB58" i="1"/>
  <c r="BA58" i="1"/>
  <c r="AY58" i="1"/>
  <c r="AW58" i="1"/>
  <c r="AU58" i="1"/>
  <c r="AS58" i="1"/>
  <c r="AQ58" i="1"/>
  <c r="AO58" i="1"/>
  <c r="AN58" i="1"/>
  <c r="AL58" i="1"/>
  <c r="AJ58" i="1"/>
  <c r="AH58" i="1"/>
  <c r="AF58" i="1"/>
  <c r="AE58" i="1"/>
  <c r="AC58" i="1"/>
  <c r="AA58" i="1"/>
  <c r="Y58" i="1"/>
  <c r="W58" i="1"/>
  <c r="V58" i="1"/>
  <c r="U58" i="1"/>
  <c r="T58" i="1"/>
  <c r="S58" i="1"/>
  <c r="R58" i="1"/>
  <c r="Q58" i="1"/>
  <c r="P58" i="1"/>
  <c r="O58" i="1"/>
  <c r="N58" i="1"/>
  <c r="M58" i="1"/>
  <c r="L58" i="1"/>
  <c r="K58" i="1"/>
  <c r="J58" i="1"/>
  <c r="I58" i="1"/>
  <c r="H58" i="1"/>
  <c r="G58" i="1"/>
  <c r="BG56" i="1"/>
  <c r="BG55" i="1"/>
  <c r="BF48" i="1"/>
  <c r="BD48" i="1"/>
  <c r="AT48" i="1"/>
  <c r="AJ48" i="1"/>
  <c r="AH48" i="1"/>
  <c r="AF48" i="1"/>
  <c r="W48" i="1"/>
  <c r="L48" i="1"/>
  <c r="K48" i="1"/>
  <c r="J48" i="1"/>
  <c r="H48" i="1"/>
  <c r="BF46" i="1"/>
  <c r="BE46" i="1"/>
  <c r="BD46" i="1"/>
  <c r="BC46" i="1"/>
  <c r="BB46" i="1"/>
  <c r="BB48" i="1" s="1"/>
  <c r="BA46" i="1"/>
  <c r="BA48" i="1" s="1"/>
  <c r="AZ46" i="1"/>
  <c r="AY46" i="1"/>
  <c r="AX46" i="1"/>
  <c r="AX48" i="1" s="1"/>
  <c r="AW46" i="1"/>
  <c r="AV46" i="1"/>
  <c r="AU46" i="1"/>
  <c r="AT46" i="1"/>
  <c r="AS46" i="1"/>
  <c r="AS48" i="1" s="1"/>
  <c r="AR46" i="1"/>
  <c r="AQ46" i="1"/>
  <c r="AQ48" i="1" s="1"/>
  <c r="AP46" i="1"/>
  <c r="AO46" i="1"/>
  <c r="AN46" i="1"/>
  <c r="AN48" i="1" s="1"/>
  <c r="AN166" i="1" s="1"/>
  <c r="AN175" i="1" s="1"/>
  <c r="AN177" i="1" s="1"/>
  <c r="AM46" i="1"/>
  <c r="AL46" i="1"/>
  <c r="AL48" i="1" s="1"/>
  <c r="AL166" i="1" s="1"/>
  <c r="AL175" i="1" s="1"/>
  <c r="AL177" i="1" s="1"/>
  <c r="AK46" i="1"/>
  <c r="AJ46" i="1"/>
  <c r="AI46" i="1"/>
  <c r="AH46" i="1"/>
  <c r="AG46" i="1"/>
  <c r="AG48" i="1" s="1"/>
  <c r="AF46" i="1"/>
  <c r="AE46" i="1"/>
  <c r="AD46" i="1"/>
  <c r="AC46" i="1"/>
  <c r="AC48" i="1" s="1"/>
  <c r="AB46" i="1"/>
  <c r="AA46" i="1"/>
  <c r="Z46" i="1"/>
  <c r="Y46" i="1"/>
  <c r="X46" i="1"/>
  <c r="W46" i="1"/>
  <c r="V46" i="1"/>
  <c r="U46" i="1"/>
  <c r="U48" i="1" s="1"/>
  <c r="T46" i="1"/>
  <c r="S46" i="1"/>
  <c r="R46" i="1"/>
  <c r="Q46" i="1"/>
  <c r="P46" i="1"/>
  <c r="P48" i="1" s="1"/>
  <c r="O46" i="1"/>
  <c r="N46" i="1"/>
  <c r="N48" i="1" s="1"/>
  <c r="M46" i="1"/>
  <c r="L46" i="1"/>
  <c r="K46" i="1"/>
  <c r="J46" i="1"/>
  <c r="I46" i="1"/>
  <c r="I48" i="1" s="1"/>
  <c r="H46" i="1"/>
  <c r="G46" i="1"/>
  <c r="F46" i="1"/>
  <c r="F48" i="1" s="1"/>
  <c r="BG44" i="1"/>
  <c r="BG43" i="1"/>
  <c r="BG42" i="1"/>
  <c r="BG41" i="1"/>
  <c r="BG40" i="1"/>
  <c r="BF37" i="1"/>
  <c r="BE37" i="1"/>
  <c r="BD37" i="1"/>
  <c r="BC37" i="1"/>
  <c r="BB37" i="1"/>
  <c r="BA37" i="1"/>
  <c r="AZ37" i="1"/>
  <c r="AY37" i="1"/>
  <c r="AX37" i="1"/>
  <c r="AW37" i="1"/>
  <c r="AW48" i="1" s="1"/>
  <c r="AV37" i="1"/>
  <c r="AU37" i="1"/>
  <c r="AT37" i="1"/>
  <c r="AS37" i="1"/>
  <c r="AR37" i="1"/>
  <c r="AQ37" i="1"/>
  <c r="AP37" i="1"/>
  <c r="AO37" i="1"/>
  <c r="AN37" i="1"/>
  <c r="AM37" i="1"/>
  <c r="AL37" i="1"/>
  <c r="AK37" i="1"/>
  <c r="AK48" i="1" s="1"/>
  <c r="AJ37" i="1"/>
  <c r="AI37" i="1"/>
  <c r="AH37" i="1"/>
  <c r="AG37" i="1"/>
  <c r="AF37" i="1"/>
  <c r="AE37" i="1"/>
  <c r="AD37" i="1"/>
  <c r="AC37" i="1"/>
  <c r="AA37" i="1"/>
  <c r="Z37" i="1"/>
  <c r="Y37" i="1"/>
  <c r="Y48" i="1" s="1"/>
  <c r="W37" i="1"/>
  <c r="V37" i="1"/>
  <c r="U37" i="1"/>
  <c r="T37" i="1"/>
  <c r="S37" i="1"/>
  <c r="R37" i="1"/>
  <c r="Q37" i="1"/>
  <c r="P37" i="1"/>
  <c r="O37" i="1"/>
  <c r="N37" i="1"/>
  <c r="M37" i="1"/>
  <c r="M48" i="1" s="1"/>
  <c r="L37" i="1"/>
  <c r="K37" i="1"/>
  <c r="J37" i="1"/>
  <c r="I37" i="1"/>
  <c r="H37" i="1"/>
  <c r="G37" i="1"/>
  <c r="F37" i="1"/>
  <c r="BG35" i="1"/>
  <c r="BG34" i="1"/>
  <c r="BG33" i="1"/>
  <c r="BG32" i="1"/>
  <c r="BG31" i="1"/>
  <c r="BG30" i="1"/>
  <c r="AB30" i="1"/>
  <c r="AB37" i="1" s="1"/>
  <c r="BG29" i="1"/>
  <c r="X28" i="1"/>
  <c r="X37" i="1" s="1"/>
  <c r="X48" i="1" s="1"/>
  <c r="BF25" i="1"/>
  <c r="BF156" i="1" s="1"/>
  <c r="BD25" i="1"/>
  <c r="BB25" i="1"/>
  <c r="BB156" i="1" s="1"/>
  <c r="BB162" i="1" s="1"/>
  <c r="BA25" i="1"/>
  <c r="AX25" i="1"/>
  <c r="AX156" i="1" s="1"/>
  <c r="AX162" i="1" s="1"/>
  <c r="AW25" i="1"/>
  <c r="AW156" i="1" s="1"/>
  <c r="AW162" i="1" s="1"/>
  <c r="AW164" i="1" s="1"/>
  <c r="AT25" i="1"/>
  <c r="AT156" i="1" s="1"/>
  <c r="AS25" i="1"/>
  <c r="AQ25" i="1"/>
  <c r="AQ156" i="1" s="1"/>
  <c r="AQ162" i="1" s="1"/>
  <c r="AN25" i="1"/>
  <c r="AN156" i="1" s="1"/>
  <c r="AN162" i="1" s="1"/>
  <c r="AL25" i="1"/>
  <c r="AL156" i="1" s="1"/>
  <c r="AL162" i="1" s="1"/>
  <c r="AL164" i="1" s="1"/>
  <c r="AK25" i="1"/>
  <c r="AK156" i="1" s="1"/>
  <c r="AK162" i="1" s="1"/>
  <c r="AJ25" i="1"/>
  <c r="AJ156" i="1" s="1"/>
  <c r="AJ162" i="1" s="1"/>
  <c r="AH25" i="1"/>
  <c r="AH156" i="1" s="1"/>
  <c r="AG25" i="1"/>
  <c r="AF25" i="1"/>
  <c r="AE25" i="1"/>
  <c r="AE156" i="1" s="1"/>
  <c r="AE162" i="1" s="1"/>
  <c r="AC25" i="1"/>
  <c r="AB25" i="1"/>
  <c r="AB156" i="1" s="1"/>
  <c r="AB162" i="1" s="1"/>
  <c r="AA25" i="1"/>
  <c r="AA156" i="1" s="1"/>
  <c r="AA162" i="1" s="1"/>
  <c r="Y25" i="1"/>
  <c r="Y156" i="1" s="1"/>
  <c r="Y162" i="1" s="1"/>
  <c r="X25" i="1"/>
  <c r="X156" i="1" s="1"/>
  <c r="X162" i="1" s="1"/>
  <c r="W25" i="1"/>
  <c r="W156" i="1" s="1"/>
  <c r="W162" i="1" s="1"/>
  <c r="U25" i="1"/>
  <c r="S25" i="1"/>
  <c r="R25" i="1"/>
  <c r="R156" i="1" s="1"/>
  <c r="R162" i="1" s="1"/>
  <c r="R164" i="1" s="1"/>
  <c r="P25" i="1"/>
  <c r="P156" i="1" s="1"/>
  <c r="P162" i="1" s="1"/>
  <c r="P164" i="1" s="1"/>
  <c r="O25" i="1"/>
  <c r="O156" i="1" s="1"/>
  <c r="O162" i="1" s="1"/>
  <c r="N25" i="1"/>
  <c r="N156" i="1" s="1"/>
  <c r="N162" i="1" s="1"/>
  <c r="M25" i="1"/>
  <c r="M156" i="1" s="1"/>
  <c r="M162" i="1" s="1"/>
  <c r="L25" i="1"/>
  <c r="L156" i="1" s="1"/>
  <c r="L162" i="1" s="1"/>
  <c r="K25" i="1"/>
  <c r="K156" i="1" s="1"/>
  <c r="K162" i="1" s="1"/>
  <c r="J25" i="1"/>
  <c r="J156" i="1" s="1"/>
  <c r="J162" i="1" s="1"/>
  <c r="J164" i="1" s="1"/>
  <c r="J166" i="1" s="1"/>
  <c r="J175" i="1" s="1"/>
  <c r="J177" i="1" s="1"/>
  <c r="I25" i="1"/>
  <c r="H25" i="1"/>
  <c r="G25" i="1"/>
  <c r="BG23" i="1"/>
  <c r="BG22" i="1"/>
  <c r="BG21" i="1"/>
  <c r="BG19" i="1"/>
  <c r="BG18" i="1"/>
  <c r="BG17" i="1"/>
  <c r="BG15" i="1"/>
  <c r="H9" i="1"/>
  <c r="I9" i="1" s="1"/>
  <c r="J9" i="1" s="1"/>
  <c r="K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BA9" i="1" s="1"/>
  <c r="BB9" i="1" s="1"/>
  <c r="BC9" i="1" s="1"/>
  <c r="BD9" i="1" s="1"/>
  <c r="BE9" i="1" s="1"/>
  <c r="BF9" i="1" s="1"/>
  <c r="BG9" i="1" s="1"/>
  <c r="P8" i="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H8" i="1"/>
  <c r="I8" i="1" s="1"/>
  <c r="J8" i="1" s="1"/>
  <c r="K8" i="1" s="1"/>
  <c r="L8" i="1" s="1"/>
  <c r="M8" i="1" s="1"/>
  <c r="N8" i="1" s="1"/>
  <c r="O8" i="1" s="1"/>
  <c r="O62" i="6" l="1"/>
  <c r="D17" i="2"/>
  <c r="G22" i="2"/>
  <c r="G27" i="2"/>
  <c r="F22" i="2"/>
  <c r="F27" i="2"/>
  <c r="J7" i="5"/>
  <c r="S13" i="6"/>
  <c r="D6" i="2"/>
  <c r="H13" i="5" s="1"/>
  <c r="G13" i="5"/>
  <c r="D24" i="2"/>
  <c r="G35" i="2"/>
  <c r="E24" i="2"/>
  <c r="I26" i="2"/>
  <c r="AA62" i="6"/>
  <c r="W57" i="6"/>
  <c r="S62" i="6"/>
  <c r="W62" i="6"/>
  <c r="S46" i="6"/>
  <c r="O46" i="6"/>
  <c r="K46" i="6"/>
  <c r="AT85" i="1" s="1"/>
  <c r="S34" i="6"/>
  <c r="W32" i="6"/>
  <c r="AA30" i="6"/>
  <c r="R38" i="6"/>
  <c r="V38" i="6" s="1"/>
  <c r="W36" i="6"/>
  <c r="S28" i="6"/>
  <c r="K42" i="6"/>
  <c r="G46" i="6"/>
  <c r="R15" i="6"/>
  <c r="V15" i="6" s="1"/>
  <c r="R19" i="6"/>
  <c r="S19" i="6" s="1"/>
  <c r="R21" i="6"/>
  <c r="V21" i="6" s="1"/>
  <c r="K24" i="6"/>
  <c r="AR61" i="1" s="1"/>
  <c r="AR66" i="1" s="1"/>
  <c r="AA11" i="6"/>
  <c r="K69" i="5" s="1"/>
  <c r="AA9" i="6"/>
  <c r="G65" i="5"/>
  <c r="F55" i="5"/>
  <c r="H160" i="5"/>
  <c r="I152" i="5"/>
  <c r="J152" i="5" s="1"/>
  <c r="K152" i="5" s="1"/>
  <c r="F140" i="5"/>
  <c r="F169" i="5"/>
  <c r="AB48" i="1"/>
  <c r="G7" i="1"/>
  <c r="T16" i="1"/>
  <c r="T25" i="1" s="1"/>
  <c r="AO16" i="1"/>
  <c r="AO25" i="1" s="1"/>
  <c r="AO156" i="1" s="1"/>
  <c r="AO162" i="1" s="1"/>
  <c r="AO164" i="1" s="1"/>
  <c r="AA164" i="1"/>
  <c r="BB166" i="1"/>
  <c r="BB175" i="1" s="1"/>
  <c r="BB177" i="1" s="1"/>
  <c r="O164" i="1"/>
  <c r="P166" i="1"/>
  <c r="P175" i="1" s="1"/>
  <c r="P177" i="1" s="1"/>
  <c r="AH164" i="1"/>
  <c r="BF166" i="1"/>
  <c r="BF175" i="1" s="1"/>
  <c r="BF177" i="1" s="1"/>
  <c r="BG103" i="1"/>
  <c r="G162" i="1"/>
  <c r="N164" i="1"/>
  <c r="N166" i="1" s="1"/>
  <c r="N175" i="1" s="1"/>
  <c r="N177" i="1" s="1"/>
  <c r="AW166" i="1"/>
  <c r="AW175" i="1" s="1"/>
  <c r="AW177" i="1" s="1"/>
  <c r="O48" i="1"/>
  <c r="AA48" i="1"/>
  <c r="AA166" i="1" s="1"/>
  <c r="AA175" i="1" s="1"/>
  <c r="AA177" i="1" s="1"/>
  <c r="I81" i="1"/>
  <c r="I91" i="1" s="1"/>
  <c r="I164" i="1" s="1"/>
  <c r="I166" i="1" s="1"/>
  <c r="I175" i="1" s="1"/>
  <c r="I177" i="1" s="1"/>
  <c r="U81" i="1"/>
  <c r="U91" i="1" s="1"/>
  <c r="U164" i="1" s="1"/>
  <c r="U166" i="1" s="1"/>
  <c r="U175" i="1" s="1"/>
  <c r="U177" i="1" s="1"/>
  <c r="AS81" i="1"/>
  <c r="AS91" i="1" s="1"/>
  <c r="AS164" i="1" s="1"/>
  <c r="AS166" i="1" s="1"/>
  <c r="AS175" i="1" s="1"/>
  <c r="AS177" i="1" s="1"/>
  <c r="BA164" i="1"/>
  <c r="M103" i="1"/>
  <c r="M164" i="1" s="1"/>
  <c r="M166" i="1" s="1"/>
  <c r="M175" i="1" s="1"/>
  <c r="M177" i="1" s="1"/>
  <c r="O95" i="1"/>
  <c r="O103" i="1" s="1"/>
  <c r="BG95" i="1"/>
  <c r="G48" i="1"/>
  <c r="S48" i="1"/>
  <c r="AE48" i="1"/>
  <c r="AH166" i="1"/>
  <c r="AH175" i="1" s="1"/>
  <c r="AH177" i="1" s="1"/>
  <c r="BD91" i="1"/>
  <c r="BD164" i="1" s="1"/>
  <c r="BD166" i="1" s="1"/>
  <c r="BD175" i="1" s="1"/>
  <c r="BD177" i="1" s="1"/>
  <c r="BG96" i="1"/>
  <c r="AC166" i="1"/>
  <c r="AC175" i="1" s="1"/>
  <c r="AC177" i="1" s="1"/>
  <c r="R48" i="1"/>
  <c r="R166" i="1" s="1"/>
  <c r="R175" i="1" s="1"/>
  <c r="R177" i="1" s="1"/>
  <c r="AJ164" i="1"/>
  <c r="AJ166" i="1" s="1"/>
  <c r="AJ175" i="1" s="1"/>
  <c r="AJ177" i="1" s="1"/>
  <c r="BB164" i="1"/>
  <c r="H91" i="1"/>
  <c r="H164" i="1" s="1"/>
  <c r="H166" i="1" s="1"/>
  <c r="H175" i="1" s="1"/>
  <c r="H177" i="1" s="1"/>
  <c r="T91" i="1"/>
  <c r="AC164" i="1"/>
  <c r="BF164" i="1"/>
  <c r="BA166" i="1"/>
  <c r="BA175" i="1" s="1"/>
  <c r="BA177" i="1" s="1"/>
  <c r="BG133" i="1"/>
  <c r="AF164" i="1"/>
  <c r="AF166" i="1" s="1"/>
  <c r="AF175" i="1" s="1"/>
  <c r="AF177" i="1" s="1"/>
  <c r="Y164" i="1"/>
  <c r="Y166" i="1" s="1"/>
  <c r="Y175" i="1" s="1"/>
  <c r="Y177" i="1" s="1"/>
  <c r="F103" i="4"/>
  <c r="R23" i="4"/>
  <c r="F166" i="1"/>
  <c r="W164" i="1"/>
  <c r="W166" i="1" s="1"/>
  <c r="W175" i="1" s="1"/>
  <c r="W177" i="1" s="1"/>
  <c r="K164" i="1"/>
  <c r="BG153" i="1"/>
  <c r="H103" i="4"/>
  <c r="L164" i="1"/>
  <c r="L166" i="1" s="1"/>
  <c r="L175" i="1" s="1"/>
  <c r="L177" i="1" s="1"/>
  <c r="BG46" i="1"/>
  <c r="K166" i="1"/>
  <c r="K175" i="1" s="1"/>
  <c r="K177" i="1" s="1"/>
  <c r="G81" i="1"/>
  <c r="G91" i="1" s="1"/>
  <c r="BG79" i="1"/>
  <c r="S81" i="1"/>
  <c r="S91" i="1" s="1"/>
  <c r="S164" i="1" s="1"/>
  <c r="AE81" i="1"/>
  <c r="AE91" i="1" s="1"/>
  <c r="AE164" i="1" s="1"/>
  <c r="AQ81" i="1"/>
  <c r="AQ91" i="1" s="1"/>
  <c r="AQ164" i="1" s="1"/>
  <c r="AQ166" i="1" s="1"/>
  <c r="AQ175" i="1" s="1"/>
  <c r="AQ177" i="1" s="1"/>
  <c r="AA91" i="1"/>
  <c r="F164" i="1"/>
  <c r="R101" i="4"/>
  <c r="J160" i="5"/>
  <c r="K150" i="5"/>
  <c r="F122" i="5"/>
  <c r="J53" i="5"/>
  <c r="J125" i="5"/>
  <c r="I140" i="5"/>
  <c r="G58" i="6"/>
  <c r="G43" i="6"/>
  <c r="Z15" i="6"/>
  <c r="AA15" i="6" s="1"/>
  <c r="W15" i="6"/>
  <c r="V22" i="6"/>
  <c r="S22" i="6"/>
  <c r="S37" i="6"/>
  <c r="H61" i="5"/>
  <c r="V41" i="6"/>
  <c r="S41" i="6"/>
  <c r="BG137" i="1"/>
  <c r="V16" i="6"/>
  <c r="S16" i="6"/>
  <c r="S31" i="6"/>
  <c r="I103" i="4"/>
  <c r="Z23" i="6"/>
  <c r="AA23" i="6" s="1"/>
  <c r="W23" i="6"/>
  <c r="Z38" i="6"/>
  <c r="AA38" i="6" s="1"/>
  <c r="W38" i="6"/>
  <c r="L103" i="4"/>
  <c r="O96" i="1"/>
  <c r="J103" i="4"/>
  <c r="V20" i="6"/>
  <c r="S20" i="6"/>
  <c r="S35" i="6"/>
  <c r="S10" i="6"/>
  <c r="F160" i="5"/>
  <c r="Z17" i="6"/>
  <c r="AA17" i="6" s="1"/>
  <c r="W17" i="6"/>
  <c r="BG28" i="1"/>
  <c r="BG37" i="1" s="1"/>
  <c r="D8" i="2"/>
  <c r="V14" i="6"/>
  <c r="S14" i="6"/>
  <c r="S29" i="6"/>
  <c r="N103" i="4"/>
  <c r="F116" i="5"/>
  <c r="Z21" i="6"/>
  <c r="AA21" i="6" s="1"/>
  <c r="W21" i="6"/>
  <c r="R18" i="6"/>
  <c r="V19" i="6"/>
  <c r="R39" i="6"/>
  <c r="V40" i="6"/>
  <c r="I7" i="5"/>
  <c r="AA46" i="6"/>
  <c r="K61" i="6"/>
  <c r="K7" i="5"/>
  <c r="J108" i="5"/>
  <c r="H140" i="5"/>
  <c r="S11" i="6"/>
  <c r="O16" i="6"/>
  <c r="S17" i="6"/>
  <c r="O22" i="6"/>
  <c r="S23" i="6"/>
  <c r="O31" i="6"/>
  <c r="O37" i="6"/>
  <c r="S38" i="6"/>
  <c r="K57" i="6"/>
  <c r="O61" i="6"/>
  <c r="O57" i="6"/>
  <c r="S61" i="6"/>
  <c r="S57" i="6"/>
  <c r="W61" i="6"/>
  <c r="R21" i="4"/>
  <c r="AA61" i="6"/>
  <c r="R99" i="4"/>
  <c r="O14" i="6"/>
  <c r="S15" i="6"/>
  <c r="O20" i="6"/>
  <c r="S21" i="6"/>
  <c r="O29" i="6"/>
  <c r="O35" i="6"/>
  <c r="S36" i="6"/>
  <c r="O41" i="6"/>
  <c r="K62" i="6"/>
  <c r="S30" i="6" l="1"/>
  <c r="W11" i="6"/>
  <c r="J69" i="5" s="1"/>
  <c r="AA36" i="6"/>
  <c r="W30" i="6"/>
  <c r="W28" i="6"/>
  <c r="S9" i="6"/>
  <c r="Z85" i="1"/>
  <c r="AD85" i="1"/>
  <c r="BC85" i="1"/>
  <c r="X85" i="1"/>
  <c r="AZ85" i="1"/>
  <c r="AB85" i="1"/>
  <c r="AX85" i="1"/>
  <c r="AI61" i="1"/>
  <c r="AI66" i="1" s="1"/>
  <c r="AD61" i="1"/>
  <c r="AD66" i="1" s="1"/>
  <c r="AV85" i="1"/>
  <c r="BE61" i="1"/>
  <c r="BE66" i="1" s="1"/>
  <c r="AG61" i="1"/>
  <c r="AG66" i="1" s="1"/>
  <c r="E6" i="2"/>
  <c r="I13" i="5" s="1"/>
  <c r="F24" i="2"/>
  <c r="H35" i="2"/>
  <c r="BE85" i="1"/>
  <c r="K160" i="5"/>
  <c r="AA32" i="6"/>
  <c r="S32" i="6"/>
  <c r="W9" i="6"/>
  <c r="AK85" i="1"/>
  <c r="AR85" i="1"/>
  <c r="AP85" i="1"/>
  <c r="AI85" i="1"/>
  <c r="AM85" i="1"/>
  <c r="AG85" i="1"/>
  <c r="G86" i="5"/>
  <c r="O42" i="6"/>
  <c r="AM54" i="1"/>
  <c r="AM58" i="1" s="1"/>
  <c r="AK54" i="1"/>
  <c r="AK58" i="1" s="1"/>
  <c r="AI54" i="1"/>
  <c r="AI58" i="1" s="1"/>
  <c r="AG54" i="1"/>
  <c r="AG58" i="1" s="1"/>
  <c r="AR54" i="1"/>
  <c r="AR58" i="1" s="1"/>
  <c r="AR81" i="1" s="1"/>
  <c r="AP54" i="1"/>
  <c r="AP58" i="1" s="1"/>
  <c r="BE54" i="1"/>
  <c r="BE58" i="1" s="1"/>
  <c r="AD54" i="1"/>
  <c r="AD58" i="1" s="1"/>
  <c r="BC54" i="1"/>
  <c r="BC58" i="1" s="1"/>
  <c r="AB54" i="1"/>
  <c r="AB58" i="1" s="1"/>
  <c r="AZ54" i="1"/>
  <c r="AZ58" i="1" s="1"/>
  <c r="Z54" i="1"/>
  <c r="Z58" i="1" s="1"/>
  <c r="AX54" i="1"/>
  <c r="AX58" i="1" s="1"/>
  <c r="X54" i="1"/>
  <c r="AV54" i="1"/>
  <c r="AV58" i="1" s="1"/>
  <c r="AT54" i="1"/>
  <c r="AT58" i="1" s="1"/>
  <c r="AT61" i="1"/>
  <c r="AT66" i="1" s="1"/>
  <c r="AB61" i="1"/>
  <c r="AB66" i="1" s="1"/>
  <c r="AZ61" i="1"/>
  <c r="AZ66" i="1" s="1"/>
  <c r="O24" i="6"/>
  <c r="H73" i="5" s="1"/>
  <c r="Z61" i="1"/>
  <c r="Z66" i="1" s="1"/>
  <c r="AM61" i="1"/>
  <c r="AM66" i="1" s="1"/>
  <c r="AX61" i="1"/>
  <c r="AX66" i="1" s="1"/>
  <c r="AV61" i="1"/>
  <c r="AV66" i="1" s="1"/>
  <c r="AP61" i="1"/>
  <c r="AP66" i="1" s="1"/>
  <c r="K43" i="6"/>
  <c r="K47" i="6" s="1"/>
  <c r="G73" i="5"/>
  <c r="K58" i="6"/>
  <c r="X61" i="1"/>
  <c r="X66" i="1" s="1"/>
  <c r="AK61" i="1"/>
  <c r="AK66" i="1" s="1"/>
  <c r="BC61" i="1"/>
  <c r="BC66" i="1" s="1"/>
  <c r="I160" i="5"/>
  <c r="H65" i="5"/>
  <c r="J110" i="5"/>
  <c r="F171" i="5"/>
  <c r="F173" i="5" s="1"/>
  <c r="BG16" i="1"/>
  <c r="AO48" i="1"/>
  <c r="AO166" i="1" s="1"/>
  <c r="AO175" i="1" s="1"/>
  <c r="AO177" i="1" s="1"/>
  <c r="T48" i="1"/>
  <c r="T156" i="1"/>
  <c r="T162" i="1" s="1"/>
  <c r="T164" i="1" s="1"/>
  <c r="S33" i="6"/>
  <c r="W35" i="6"/>
  <c r="AA35" i="6"/>
  <c r="Z22" i="6"/>
  <c r="AA22" i="6" s="1"/>
  <c r="W22" i="6"/>
  <c r="G164" i="1"/>
  <c r="G166" i="1" s="1"/>
  <c r="G50" i="6"/>
  <c r="G48" i="6"/>
  <c r="G49" i="6"/>
  <c r="G47" i="6"/>
  <c r="AA34" i="6"/>
  <c r="W34" i="6"/>
  <c r="W20" i="6"/>
  <c r="Z20" i="6"/>
  <c r="AA20" i="6" s="1"/>
  <c r="Z16" i="6"/>
  <c r="AA16" i="6" s="1"/>
  <c r="W16" i="6"/>
  <c r="Z19" i="6"/>
  <c r="AA19" i="6" s="1"/>
  <c r="W19" i="6"/>
  <c r="V18" i="6"/>
  <c r="S18" i="6"/>
  <c r="AA28" i="6"/>
  <c r="W41" i="6"/>
  <c r="Z41" i="6"/>
  <c r="AA41" i="6" s="1"/>
  <c r="F104" i="4"/>
  <c r="G104" i="4" s="1"/>
  <c r="H104" i="4" s="1"/>
  <c r="I104" i="4" s="1"/>
  <c r="J104" i="4" s="1"/>
  <c r="K104" i="4" s="1"/>
  <c r="L104" i="4" s="1"/>
  <c r="M104" i="4" s="1"/>
  <c r="N104" i="4" s="1"/>
  <c r="O104" i="4" s="1"/>
  <c r="P104" i="4" s="1"/>
  <c r="Q104" i="4" s="1"/>
  <c r="R103" i="4"/>
  <c r="AA13" i="6"/>
  <c r="W13" i="6"/>
  <c r="E35" i="3"/>
  <c r="K125" i="5"/>
  <c r="K140" i="5" s="1"/>
  <c r="J140" i="5"/>
  <c r="H108" i="5"/>
  <c r="AA10" i="6"/>
  <c r="W10" i="6"/>
  <c r="AA37" i="6"/>
  <c r="W37" i="6"/>
  <c r="O166" i="1"/>
  <c r="O175" i="1" s="1"/>
  <c r="O177" i="1" s="1"/>
  <c r="K108" i="5"/>
  <c r="S12" i="6"/>
  <c r="V20" i="1"/>
  <c r="BG20" i="1" s="1"/>
  <c r="G110" i="5"/>
  <c r="G53" i="5"/>
  <c r="W29" i="6"/>
  <c r="AA29" i="6"/>
  <c r="S166" i="1"/>
  <c r="S175" i="1" s="1"/>
  <c r="S177" i="1" s="1"/>
  <c r="W14" i="6"/>
  <c r="Z14" i="6"/>
  <c r="AA14" i="6" s="1"/>
  <c r="S27" i="6"/>
  <c r="I108" i="5"/>
  <c r="Z40" i="6"/>
  <c r="AA40" i="6" s="1"/>
  <c r="W40" i="6"/>
  <c r="V39" i="6"/>
  <c r="S39" i="6"/>
  <c r="AA31" i="6"/>
  <c r="W31" i="6"/>
  <c r="AE166" i="1"/>
  <c r="AE175" i="1" s="1"/>
  <c r="AE177" i="1" s="1"/>
  <c r="AI81" i="1" l="1"/>
  <c r="BE81" i="1"/>
  <c r="AD81" i="1"/>
  <c r="BG85" i="1"/>
  <c r="AG81" i="1"/>
  <c r="T166" i="1"/>
  <c r="T175" i="1" s="1"/>
  <c r="T177" i="1" s="1"/>
  <c r="I35" i="2"/>
  <c r="F6" i="2"/>
  <c r="J13" i="5" s="1"/>
  <c r="G24" i="2"/>
  <c r="O58" i="6"/>
  <c r="H86" i="5"/>
  <c r="H88" i="5" s="1"/>
  <c r="G88" i="5"/>
  <c r="AK81" i="1"/>
  <c r="AZ81" i="1"/>
  <c r="AB81" i="1"/>
  <c r="BC81" i="1"/>
  <c r="AT81" i="1"/>
  <c r="AP81" i="1"/>
  <c r="AX81" i="1"/>
  <c r="AM81" i="1"/>
  <c r="BG54" i="1"/>
  <c r="BG58" i="1" s="1"/>
  <c r="X58" i="1"/>
  <c r="X81" i="1" s="1"/>
  <c r="AV81" i="1"/>
  <c r="Z81" i="1"/>
  <c r="S24" i="6"/>
  <c r="I73" i="5" s="1"/>
  <c r="K50" i="6"/>
  <c r="K49" i="6"/>
  <c r="O43" i="6"/>
  <c r="O50" i="6" s="1"/>
  <c r="K48" i="6"/>
  <c r="BG61" i="1"/>
  <c r="BG66" i="1" s="1"/>
  <c r="G175" i="1"/>
  <c r="G177" i="1" s="1"/>
  <c r="G179" i="1" s="1"/>
  <c r="H178" i="1" s="1"/>
  <c r="H179" i="1" s="1"/>
  <c r="I178" i="1" s="1"/>
  <c r="I179" i="1" s="1"/>
  <c r="J178" i="1" s="1"/>
  <c r="J179" i="1" s="1"/>
  <c r="K178" i="1" s="1"/>
  <c r="K179" i="1" s="1"/>
  <c r="L178" i="1" s="1"/>
  <c r="L179" i="1" s="1"/>
  <c r="M178" i="1" s="1"/>
  <c r="M179" i="1" s="1"/>
  <c r="N178" i="1" s="1"/>
  <c r="N179" i="1" s="1"/>
  <c r="O178" i="1" s="1"/>
  <c r="Z18" i="6"/>
  <c r="AA18" i="6" s="1"/>
  <c r="W18" i="6"/>
  <c r="AU14" i="1"/>
  <c r="AU25" i="1" s="1"/>
  <c r="AP14" i="1"/>
  <c r="BC14" i="1"/>
  <c r="BC25" i="1" s="1"/>
  <c r="AY14" i="1"/>
  <c r="AY25" i="1" s="1"/>
  <c r="Z39" i="6"/>
  <c r="AA39" i="6" s="1"/>
  <c r="W39" i="6"/>
  <c r="S42" i="6"/>
  <c r="I61" i="5"/>
  <c r="I65" i="5" s="1"/>
  <c r="G93" i="5"/>
  <c r="AZ86" i="1"/>
  <c r="Z86" i="1"/>
  <c r="AX86" i="1"/>
  <c r="X86" i="1"/>
  <c r="AV86" i="1"/>
  <c r="AT86" i="1"/>
  <c r="AK86" i="1"/>
  <c r="AR86" i="1"/>
  <c r="AP86" i="1"/>
  <c r="AM86" i="1"/>
  <c r="BE86" i="1"/>
  <c r="AD86" i="1"/>
  <c r="BC86" i="1"/>
  <c r="AB86" i="1"/>
  <c r="AI86" i="1"/>
  <c r="AG86" i="1"/>
  <c r="H110" i="5"/>
  <c r="H53" i="5"/>
  <c r="AA27" i="6"/>
  <c r="W27" i="6"/>
  <c r="K110" i="5"/>
  <c r="K53" i="5"/>
  <c r="R104" i="4"/>
  <c r="AA12" i="6"/>
  <c r="W12" i="6"/>
  <c r="W24" i="6" s="1"/>
  <c r="G59" i="6"/>
  <c r="G60" i="6" s="1"/>
  <c r="AA33" i="6"/>
  <c r="W33" i="6"/>
  <c r="O179" i="1"/>
  <c r="P178" i="1" s="1"/>
  <c r="P179" i="1" s="1"/>
  <c r="Q178" i="1" s="1"/>
  <c r="I110" i="5"/>
  <c r="I53" i="5"/>
  <c r="AR84" i="1" l="1"/>
  <c r="G6" i="2"/>
  <c r="K13" i="5" s="1"/>
  <c r="H24" i="2"/>
  <c r="S58" i="6"/>
  <c r="AP84" i="1"/>
  <c r="S43" i="6"/>
  <c r="S50" i="6" s="1"/>
  <c r="AG84" i="1"/>
  <c r="AG89" i="1" s="1"/>
  <c r="AG91" i="1" s="1"/>
  <c r="AG164" i="1" s="1"/>
  <c r="AG166" i="1" s="1"/>
  <c r="AG175" i="1" s="1"/>
  <c r="AG177" i="1" s="1"/>
  <c r="K59" i="6"/>
  <c r="K60" i="6" s="1"/>
  <c r="BG81" i="1"/>
  <c r="AD84" i="1"/>
  <c r="AD89" i="1" s="1"/>
  <c r="AD91" i="1" s="1"/>
  <c r="AI84" i="1"/>
  <c r="AI89" i="1" s="1"/>
  <c r="AI91" i="1" s="1"/>
  <c r="Z84" i="1"/>
  <c r="Z89" i="1" s="1"/>
  <c r="Z91" i="1" s="1"/>
  <c r="AK84" i="1"/>
  <c r="AK89" i="1" s="1"/>
  <c r="AK91" i="1" s="1"/>
  <c r="AK164" i="1" s="1"/>
  <c r="AK166" i="1" s="1"/>
  <c r="AK175" i="1" s="1"/>
  <c r="AK177" i="1" s="1"/>
  <c r="AB84" i="1"/>
  <c r="AB89" i="1" s="1"/>
  <c r="AB91" i="1" s="1"/>
  <c r="AB164" i="1" s="1"/>
  <c r="AB166" i="1" s="1"/>
  <c r="AB175" i="1" s="1"/>
  <c r="AB177" i="1" s="1"/>
  <c r="AZ84" i="1"/>
  <c r="AZ89" i="1" s="1"/>
  <c r="AZ91" i="1" s="1"/>
  <c r="AM84" i="1"/>
  <c r="AM89" i="1" s="1"/>
  <c r="AM91" i="1" s="1"/>
  <c r="AX84" i="1"/>
  <c r="AX89" i="1" s="1"/>
  <c r="AX91" i="1" s="1"/>
  <c r="AX164" i="1" s="1"/>
  <c r="AX166" i="1" s="1"/>
  <c r="AX175" i="1" s="1"/>
  <c r="AX177" i="1" s="1"/>
  <c r="O47" i="6"/>
  <c r="H93" i="5" s="1"/>
  <c r="AA24" i="6"/>
  <c r="K73" i="5" s="1"/>
  <c r="AP89" i="1"/>
  <c r="AP91" i="1" s="1"/>
  <c r="AR89" i="1"/>
  <c r="AR91" i="1" s="1"/>
  <c r="BC84" i="1"/>
  <c r="BC89" i="1" s="1"/>
  <c r="BC91" i="1" s="1"/>
  <c r="AT84" i="1"/>
  <c r="AT89" i="1" s="1"/>
  <c r="AT91" i="1" s="1"/>
  <c r="AT164" i="1" s="1"/>
  <c r="AT166" i="1" s="1"/>
  <c r="AT175" i="1" s="1"/>
  <c r="AT177" i="1" s="1"/>
  <c r="O49" i="6"/>
  <c r="BE84" i="1"/>
  <c r="BE89" i="1" s="1"/>
  <c r="BE91" i="1" s="1"/>
  <c r="AV84" i="1"/>
  <c r="AV89" i="1" s="1"/>
  <c r="AV91" i="1" s="1"/>
  <c r="O48" i="6"/>
  <c r="X84" i="1"/>
  <c r="G91" i="5"/>
  <c r="G96" i="5" s="1"/>
  <c r="G98" i="5" s="1"/>
  <c r="BG86" i="1"/>
  <c r="W42" i="6"/>
  <c r="J61" i="5"/>
  <c r="J65" i="5" s="1"/>
  <c r="AY156" i="1"/>
  <c r="AY162" i="1" s="1"/>
  <c r="AY164" i="1" s="1"/>
  <c r="AY48" i="1"/>
  <c r="BC156" i="1"/>
  <c r="BC162" i="1" s="1"/>
  <c r="BC48" i="1"/>
  <c r="AP25" i="1"/>
  <c r="BG14" i="1"/>
  <c r="AU156" i="1"/>
  <c r="AU162" i="1" s="1"/>
  <c r="AU164" i="1" s="1"/>
  <c r="AU48" i="1"/>
  <c r="J73" i="5"/>
  <c r="K61" i="5"/>
  <c r="K65" i="5" s="1"/>
  <c r="AA42" i="6"/>
  <c r="I86" i="5"/>
  <c r="I88" i="5" s="1"/>
  <c r="S47" i="6" l="1"/>
  <c r="I93" i="5" s="1"/>
  <c r="S49" i="6"/>
  <c r="S48" i="6"/>
  <c r="K86" i="5"/>
  <c r="K88" i="5" s="1"/>
  <c r="BG84" i="1"/>
  <c r="AA43" i="6"/>
  <c r="AA49" i="6" s="1"/>
  <c r="O59" i="6"/>
  <c r="O60" i="6" s="1"/>
  <c r="X89" i="1"/>
  <c r="X91" i="1" s="1"/>
  <c r="H91" i="5"/>
  <c r="H96" i="5" s="1"/>
  <c r="H98" i="5" s="1"/>
  <c r="BC164" i="1"/>
  <c r="BC166" i="1" s="1"/>
  <c r="BC175" i="1" s="1"/>
  <c r="BC177" i="1" s="1"/>
  <c r="AY166" i="1"/>
  <c r="AY175" i="1" s="1"/>
  <c r="AY177" i="1" s="1"/>
  <c r="AP156" i="1"/>
  <c r="AP162" i="1" s="1"/>
  <c r="AP164" i="1" s="1"/>
  <c r="AP48" i="1"/>
  <c r="J86" i="5"/>
  <c r="J88" i="5" s="1"/>
  <c r="W58" i="6"/>
  <c r="W43" i="6"/>
  <c r="AU166" i="1"/>
  <c r="AU175" i="1" s="1"/>
  <c r="AU177" i="1" s="1"/>
  <c r="AA58" i="6"/>
  <c r="I91" i="5" l="1"/>
  <c r="I96" i="5" s="1"/>
  <c r="I98" i="5" s="1"/>
  <c r="AA47" i="6"/>
  <c r="S59" i="6"/>
  <c r="S60" i="6" s="1"/>
  <c r="AA50" i="6"/>
  <c r="AA48" i="6"/>
  <c r="BG89" i="1"/>
  <c r="AP166" i="1"/>
  <c r="AP175" i="1" s="1"/>
  <c r="AP177" i="1" s="1"/>
  <c r="K93" i="5"/>
  <c r="X164" i="1"/>
  <c r="X166" i="1" s="1"/>
  <c r="X175" i="1" s="1"/>
  <c r="X177" i="1" s="1"/>
  <c r="BG91" i="1"/>
  <c r="W49" i="6"/>
  <c r="W47" i="6"/>
  <c r="W50" i="6"/>
  <c r="W48" i="6"/>
  <c r="K91" i="5" l="1"/>
  <c r="K96" i="5" s="1"/>
  <c r="K98" i="5" s="1"/>
  <c r="AA59" i="6"/>
  <c r="AA60" i="6" s="1"/>
  <c r="J91" i="5"/>
  <c r="J93" i="5"/>
  <c r="W59" i="6"/>
  <c r="W60" i="6" s="1"/>
  <c r="D35" i="3"/>
  <c r="C8" i="2"/>
  <c r="C21" i="2"/>
  <c r="C28" i="2" s="1"/>
  <c r="C29" i="2" s="1"/>
  <c r="C23" i="2" l="1"/>
  <c r="G12" i="5"/>
  <c r="AR13" i="1" s="1"/>
  <c r="AR25" i="1" s="1"/>
  <c r="J96" i="5"/>
  <c r="J98" i="5" s="1"/>
  <c r="D23" i="2"/>
  <c r="Q13" i="1" l="1"/>
  <c r="Q25" i="1" s="1"/>
  <c r="Q48" i="1" s="1"/>
  <c r="AV13" i="1"/>
  <c r="AV25" i="1" s="1"/>
  <c r="AV156" i="1" s="1"/>
  <c r="AV162" i="1" s="1"/>
  <c r="AV164" i="1" s="1"/>
  <c r="V13" i="1"/>
  <c r="V25" i="1" s="1"/>
  <c r="V48" i="1" s="1"/>
  <c r="Z13" i="1"/>
  <c r="Z25" i="1" s="1"/>
  <c r="Z156" i="1" s="1"/>
  <c r="Z162" i="1" s="1"/>
  <c r="Z164" i="1" s="1"/>
  <c r="AD13" i="1"/>
  <c r="AD25" i="1" s="1"/>
  <c r="AD156" i="1" s="1"/>
  <c r="AD162" i="1" s="1"/>
  <c r="AD164" i="1" s="1"/>
  <c r="AZ13" i="1"/>
  <c r="AZ25" i="1" s="1"/>
  <c r="AZ156" i="1" s="1"/>
  <c r="AZ162" i="1" s="1"/>
  <c r="AZ164" i="1" s="1"/>
  <c r="AI13" i="1"/>
  <c r="AI25" i="1" s="1"/>
  <c r="AI48" i="1" s="1"/>
  <c r="BE13" i="1"/>
  <c r="BE25" i="1" s="1"/>
  <c r="BE156" i="1" s="1"/>
  <c r="BE162" i="1" s="1"/>
  <c r="BE164" i="1" s="1"/>
  <c r="AM13" i="1"/>
  <c r="AM25" i="1" s="1"/>
  <c r="G163" i="5"/>
  <c r="G169" i="5" s="1"/>
  <c r="G171" i="5" s="1"/>
  <c r="G27" i="5"/>
  <c r="G55" i="5" s="1"/>
  <c r="Q156" i="1"/>
  <c r="Q162" i="1" s="1"/>
  <c r="AR156" i="1"/>
  <c r="AR162" i="1" s="1"/>
  <c r="AR164" i="1" s="1"/>
  <c r="AR48" i="1"/>
  <c r="V156" i="1" l="1"/>
  <c r="V162" i="1" s="1"/>
  <c r="V164" i="1" s="1"/>
  <c r="V166" i="1" s="1"/>
  <c r="V175" i="1" s="1"/>
  <c r="V177" i="1" s="1"/>
  <c r="AI156" i="1"/>
  <c r="AI162" i="1" s="1"/>
  <c r="AI164" i="1" s="1"/>
  <c r="AZ48" i="1"/>
  <c r="AZ166" i="1" s="1"/>
  <c r="AZ175" i="1" s="1"/>
  <c r="AZ177" i="1" s="1"/>
  <c r="AV48" i="1"/>
  <c r="AV166" i="1" s="1"/>
  <c r="AV175" i="1" s="1"/>
  <c r="AV177" i="1" s="1"/>
  <c r="Z48" i="1"/>
  <c r="Z166" i="1" s="1"/>
  <c r="Z175" i="1" s="1"/>
  <c r="Z177" i="1" s="1"/>
  <c r="BE48" i="1"/>
  <c r="BG13" i="1"/>
  <c r="AD48" i="1"/>
  <c r="BE166" i="1"/>
  <c r="BE175" i="1" s="1"/>
  <c r="BE177" i="1" s="1"/>
  <c r="AD166" i="1"/>
  <c r="AD175" i="1" s="1"/>
  <c r="AD177" i="1" s="1"/>
  <c r="G173" i="5"/>
  <c r="AR166" i="1"/>
  <c r="AR175" i="1" s="1"/>
  <c r="AR177" i="1" s="1"/>
  <c r="AI166" i="1"/>
  <c r="AI175" i="1" s="1"/>
  <c r="AI177" i="1" s="1"/>
  <c r="AM156" i="1"/>
  <c r="AM48" i="1"/>
  <c r="Q164" i="1"/>
  <c r="Q166" i="1" l="1"/>
  <c r="BG48" i="1"/>
  <c r="AM162" i="1"/>
  <c r="BG156" i="1"/>
  <c r="AM164" i="1" l="1"/>
  <c r="BG162" i="1"/>
  <c r="Q175" i="1"/>
  <c r="Q177" i="1" s="1"/>
  <c r="Q179" i="1" s="1"/>
  <c r="R178" i="1" s="1"/>
  <c r="R179" i="1" s="1"/>
  <c r="S178" i="1" s="1"/>
  <c r="S179" i="1" s="1"/>
  <c r="T178" i="1" s="1"/>
  <c r="T179" i="1" s="1"/>
  <c r="U178" i="1" s="1"/>
  <c r="U179" i="1" s="1"/>
  <c r="V178" i="1" s="1"/>
  <c r="V179" i="1" s="1"/>
  <c r="W178" i="1" s="1"/>
  <c r="W179" i="1" s="1"/>
  <c r="X178" i="1" s="1"/>
  <c r="X179" i="1" s="1"/>
  <c r="Y178" i="1" s="1"/>
  <c r="Y179" i="1" s="1"/>
  <c r="Z178" i="1" s="1"/>
  <c r="Z179" i="1" s="1"/>
  <c r="AA178" i="1" s="1"/>
  <c r="AA179" i="1" s="1"/>
  <c r="AB178" i="1" s="1"/>
  <c r="AB179" i="1" s="1"/>
  <c r="AC178" i="1" s="1"/>
  <c r="AC179" i="1" s="1"/>
  <c r="AD178" i="1" s="1"/>
  <c r="AD179" i="1" s="1"/>
  <c r="AE178" i="1" s="1"/>
  <c r="AE179" i="1" s="1"/>
  <c r="AF178" i="1" s="1"/>
  <c r="AF179" i="1" s="1"/>
  <c r="AG178" i="1" s="1"/>
  <c r="AG179" i="1" s="1"/>
  <c r="AH178" i="1" s="1"/>
  <c r="AH179" i="1" s="1"/>
  <c r="AI178" i="1" s="1"/>
  <c r="AI179" i="1" s="1"/>
  <c r="AJ178" i="1" s="1"/>
  <c r="AJ179" i="1" s="1"/>
  <c r="AK178" i="1" s="1"/>
  <c r="AK179" i="1" s="1"/>
  <c r="AL178" i="1" s="1"/>
  <c r="AL179" i="1" s="1"/>
  <c r="AM178" i="1" s="1"/>
  <c r="BG164" i="1" l="1"/>
  <c r="AM166" i="1"/>
  <c r="AM175" i="1" l="1"/>
  <c r="AM177" i="1" s="1"/>
  <c r="AM179" i="1" s="1"/>
  <c r="AN178" i="1" s="1"/>
  <c r="AN179" i="1" s="1"/>
  <c r="AO178" i="1" s="1"/>
  <c r="AO179" i="1" s="1"/>
  <c r="AP178" i="1" s="1"/>
  <c r="AP179" i="1" s="1"/>
  <c r="AQ178" i="1" s="1"/>
  <c r="AQ179" i="1" s="1"/>
  <c r="AR178" i="1" s="1"/>
  <c r="AR179" i="1" s="1"/>
  <c r="AS178" i="1" s="1"/>
  <c r="AS179" i="1" s="1"/>
  <c r="AT178" i="1" s="1"/>
  <c r="AT179" i="1" s="1"/>
  <c r="AU178" i="1" s="1"/>
  <c r="AU179" i="1" s="1"/>
  <c r="AV178" i="1" s="1"/>
  <c r="AV179" i="1" s="1"/>
  <c r="AW178" i="1" s="1"/>
  <c r="AW179" i="1" s="1"/>
  <c r="AX178" i="1" s="1"/>
  <c r="AX179" i="1" s="1"/>
  <c r="AY178" i="1" s="1"/>
  <c r="AY179" i="1" s="1"/>
  <c r="AZ178" i="1" s="1"/>
  <c r="AZ179" i="1" s="1"/>
  <c r="BA178" i="1" s="1"/>
  <c r="BA179" i="1" s="1"/>
  <c r="BB178" i="1" s="1"/>
  <c r="BB179" i="1" s="1"/>
  <c r="BC178" i="1" s="1"/>
  <c r="BC179" i="1" s="1"/>
  <c r="BD178" i="1" s="1"/>
  <c r="BD179" i="1" s="1"/>
  <c r="BE178" i="1" s="1"/>
  <c r="BE179" i="1" s="1"/>
  <c r="BF178" i="1" s="1"/>
  <c r="BF179" i="1" s="1"/>
  <c r="BG166" i="1"/>
  <c r="G21" i="2" l="1"/>
  <c r="F21" i="2"/>
  <c r="F23" i="2" l="1"/>
  <c r="F28" i="2" s="1"/>
  <c r="I12" i="5"/>
  <c r="I163" i="5" s="1"/>
  <c r="G23" i="2"/>
  <c r="H21" i="2"/>
  <c r="J12" i="5"/>
  <c r="J163" i="5" s="1"/>
  <c r="G28" i="2"/>
  <c r="F8" i="2"/>
  <c r="G35" i="3"/>
  <c r="H35" i="3"/>
  <c r="G8" i="2"/>
  <c r="H12" i="5"/>
  <c r="F35" i="3"/>
  <c r="E8" i="2"/>
  <c r="H163" i="5" l="1"/>
  <c r="H169" i="5" s="1"/>
  <c r="H171" i="5" s="1"/>
  <c r="H27" i="5"/>
  <c r="H55" i="5" s="1"/>
  <c r="I21" i="2"/>
  <c r="I23" i="2" s="1"/>
  <c r="I28" i="2" s="1"/>
  <c r="H23" i="2"/>
  <c r="H28" i="2" s="1"/>
  <c r="K12" i="5"/>
  <c r="K163" i="5" s="1"/>
  <c r="E23" i="2"/>
  <c r="J27" i="5"/>
  <c r="J55" i="5" s="1"/>
  <c r="J169" i="5"/>
  <c r="J171" i="5" s="1"/>
  <c r="K27" i="5"/>
  <c r="K55" i="5" s="1"/>
  <c r="K169" i="5"/>
  <c r="K171" i="5" s="1"/>
  <c r="I27" i="5"/>
  <c r="I55" i="5" s="1"/>
  <c r="I169" i="5"/>
  <c r="I171" i="5" s="1"/>
  <c r="H173" i="5" l="1"/>
  <c r="I173" i="5"/>
  <c r="K173" i="5"/>
  <c r="J17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101" authorId="0" shapeId="0" xr:uid="{00000000-0006-0000-0000-000001000000}">
      <text>
        <r>
          <rPr>
            <sz val="10"/>
            <color rgb="FF000000"/>
            <rFont val="Arial"/>
            <family val="2"/>
            <scheme val="minor"/>
          </rPr>
          <t>======
ID#AAAAwaanAp0
Matt Wolf    (2023-05-05 18:48:46)
This column needs to be spread out appropriately</t>
        </r>
      </text>
    </comment>
  </commentList>
  <extLst>
    <ext xmlns:r="http://schemas.openxmlformats.org/officeDocument/2006/relationships" uri="GoogleSheetsCustomDataVersion1">
      <go:sheetsCustomData xmlns:go="http://customooxmlschemas.google.com/" r:id="rId1" roundtripDataSignature="AMtx7mjVCaf1Gl+NZlO5abkJmktqFVAQm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1" authorId="0" shapeId="0" xr:uid="{00000000-0006-0000-0200-000001000000}">
      <text>
        <r>
          <rPr>
            <sz val="10"/>
            <color rgb="FF000000"/>
            <rFont val="Arial"/>
            <family val="2"/>
          </rPr>
          <t xml:space="preserve">======
</t>
        </r>
        <r>
          <rPr>
            <sz val="10"/>
            <color rgb="FF000000"/>
            <rFont val="Arial"/>
            <family val="2"/>
          </rPr>
          <t xml:space="preserve">ID#AAAAwRH9rDk
</t>
        </r>
        <r>
          <rPr>
            <sz val="10"/>
            <color rgb="FF000000"/>
            <rFont val="Arial"/>
            <family val="2"/>
          </rPr>
          <t xml:space="preserve">James M. Huse    (2023-05-01 23:33:43)
</t>
        </r>
        <r>
          <rPr>
            <sz val="10"/>
            <color rgb="FF000000"/>
            <rFont val="Arial"/>
            <family val="2"/>
          </rPr>
          <t xml:space="preserve">does our interest level support these enrollment numbers for ALL grades.
</t>
        </r>
        <r>
          <rPr>
            <sz val="10"/>
            <color rgb="FF000000"/>
            <rFont val="Arial"/>
            <family val="2"/>
          </rPr>
          <t xml:space="preserve">
</t>
        </r>
        <r>
          <rPr>
            <sz val="10"/>
            <color rgb="FF000000"/>
            <rFont val="Arial"/>
            <family val="2"/>
          </rPr>
          <t xml:space="preserve">I think we may have lower enrollment in yr1 bc we're opening enrollment so late.
</t>
        </r>
        <r>
          <rPr>
            <sz val="10"/>
            <color rgb="FF000000"/>
            <rFont val="Arial"/>
            <family val="2"/>
          </rPr>
          <t xml:space="preserve">
</t>
        </r>
        <r>
          <rPr>
            <sz val="10"/>
            <color rgb="FF000000"/>
            <rFont val="Arial"/>
            <family val="2"/>
          </rPr>
          <t>Yr2 onward I think we can fill out better</t>
        </r>
      </text>
    </comment>
  </commentList>
  <extLst>
    <ext xmlns:r="http://schemas.openxmlformats.org/officeDocument/2006/relationships" uri="GoogleSheetsCustomDataVersion1">
      <go:sheetsCustomData xmlns:go="http://customooxmlschemas.google.com/" r:id="rId1" roundtripDataSignature="AMtx7mhZr/36cce/I+OoBlMkzVP00S/1p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O11" authorId="0" shapeId="0" xr:uid="{00000000-0006-0000-0300-000004000000}">
      <text>
        <r>
          <rPr>
            <sz val="10"/>
            <color rgb="FF000000"/>
            <rFont val="Arial"/>
            <family val="2"/>
            <scheme val="minor"/>
          </rPr>
          <t>======
ID#AAAAwRH9rDM
James M. Huse    (2023-05-01 23:33:43)
I'd move this to May.  We havent drawn anything in April</t>
        </r>
      </text>
    </comment>
    <comment ref="O28" authorId="0" shapeId="0" xr:uid="{00000000-0006-0000-0300-000001000000}">
      <text>
        <r>
          <rPr>
            <sz val="10"/>
            <color rgb="FF000000"/>
            <rFont val="Arial"/>
            <family val="2"/>
            <scheme val="minor"/>
          </rPr>
          <t>======
ID#AAAAwRH9rDo
James M. Huse    (2023-05-01 23:33:43)
still just at $2500 in April.  Not sure when we go live with David and when he starts bringing on staff?</t>
        </r>
      </text>
    </comment>
    <comment ref="P28" authorId="0" shapeId="0" xr:uid="{00000000-0006-0000-0300-000003000000}">
      <text>
        <r>
          <rPr>
            <sz val="10"/>
            <color rgb="FF000000"/>
            <rFont val="Arial"/>
            <family val="2"/>
            <scheme val="minor"/>
          </rPr>
          <t>======
ID#AAAAwRH9rDQ
James M. Huse    (2023-05-01 23:33:43)
how many EEs comprise $15k/month?  It's $180k/yr - is that 2 or 3 ppl?</t>
        </r>
      </text>
    </comment>
    <comment ref="Q96" authorId="0" shapeId="0" xr:uid="{00000000-0006-0000-0300-000002000000}">
      <text>
        <r>
          <rPr>
            <sz val="10"/>
            <color rgb="FF000000"/>
            <rFont val="Arial"/>
            <family val="2"/>
            <scheme val="minor"/>
          </rPr>
          <t>======
ID#AAAAwRH9rDY
James M. Huse    (2023-05-01 23:33:43)
we'er going to incurr approximately $50/month in bank fees just to have ACH capability, which includes direct deposit</t>
        </r>
      </text>
    </comment>
  </commentList>
  <extLst>
    <ext xmlns:r="http://schemas.openxmlformats.org/officeDocument/2006/relationships" uri="GoogleSheetsCustomDataVersion1">
      <go:sheetsCustomData xmlns:go="http://customooxmlschemas.google.com/" r:id="rId1" roundtripDataSignature="AMtx7mha5TzsPrCaUrzdnPUrLWnEPxM6H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30" authorId="0" shapeId="0" xr:uid="{00000000-0006-0000-0400-000003000000}">
      <text>
        <r>
          <rPr>
            <sz val="10"/>
            <color rgb="FF000000"/>
            <rFont val="Arial"/>
            <family val="2"/>
          </rPr>
          <t xml:space="preserve">======
</t>
        </r>
        <r>
          <rPr>
            <sz val="10"/>
            <color rgb="FF000000"/>
            <rFont val="Arial"/>
            <family val="2"/>
          </rPr>
          <t xml:space="preserve">ID#AAAAwRH9rDc
</t>
        </r>
        <r>
          <rPr>
            <sz val="10"/>
            <color rgb="FF000000"/>
            <rFont val="Arial"/>
            <family val="2"/>
          </rPr>
          <t xml:space="preserve">James M. Huse    (2023-05-01 23:33:43)
</t>
        </r>
        <r>
          <rPr>
            <sz val="10"/>
            <color rgb="FF000000"/>
            <rFont val="Arial"/>
            <family val="2"/>
          </rPr>
          <t>total CSP is $400k, of which a portion will be spent in Yr1</t>
        </r>
      </text>
    </comment>
    <comment ref="M43" authorId="0" shapeId="0" xr:uid="{00000000-0006-0000-0400-000001000000}">
      <text>
        <r>
          <rPr>
            <sz val="10"/>
            <color rgb="FF000000"/>
            <rFont val="Arial"/>
            <scheme val="minor"/>
          </rPr>
          <t xml:space="preserve">======
</t>
        </r>
        <r>
          <rPr>
            <sz val="10"/>
            <color rgb="FF000000"/>
            <rFont val="Arial"/>
            <scheme val="minor"/>
          </rPr>
          <t xml:space="preserve">ID#AAAAwRH9rDs
</t>
        </r>
        <r>
          <rPr>
            <sz val="10"/>
            <color rgb="FF000000"/>
            <rFont val="Arial"/>
            <scheme val="minor"/>
          </rPr>
          <t xml:space="preserve">James M. Huse    (2023-05-01 23:33:43)
</t>
        </r>
        <r>
          <rPr>
            <sz val="10"/>
            <color rgb="FF000000"/>
            <rFont val="Arial"/>
            <scheme val="minor"/>
          </rPr>
          <t xml:space="preserve">Unclear about textbook fee?  Who is paying for text books?  Above, we have the State reimbursing.  Here, it appears that students/families are paying a fee.  We can't have both, right?
</t>
        </r>
        <r>
          <rPr>
            <sz val="10"/>
            <color rgb="FF000000"/>
            <rFont val="Arial"/>
            <scheme val="minor"/>
          </rPr>
          <t xml:space="preserve">
</t>
        </r>
        <r>
          <rPr>
            <sz val="10"/>
            <color rgb="FF000000"/>
            <rFont val="Arial"/>
            <scheme val="minor"/>
          </rPr>
          <t>Also, isn't the State looking to do away with Charter schools charging students for textbooks?  I may be completely wrong about that.</t>
        </r>
      </text>
    </comment>
  </commentList>
  <extLst>
    <ext xmlns:r="http://schemas.openxmlformats.org/officeDocument/2006/relationships" uri="GoogleSheetsCustomDataVersion1">
      <go:sheetsCustomData xmlns:go="http://customooxmlschemas.google.com/" r:id="rId1" roundtripDataSignature="AMtx7mjM8brV8Hyn4Y8n1kgqvH3nRepjOA=="/>
    </ext>
  </extLst>
</comments>
</file>

<file path=xl/sharedStrings.xml><?xml version="1.0" encoding="utf-8"?>
<sst xmlns="http://schemas.openxmlformats.org/spreadsheetml/2006/main" count="1120" uniqueCount="366">
  <si>
    <t>Projected New School 13-Week Cash Flow Forecast</t>
  </si>
  <si>
    <t xml:space="preserve">Estimated Payroll twice a month.  </t>
  </si>
  <si>
    <t>School Name:</t>
  </si>
  <si>
    <t>Valor Classical Academy</t>
  </si>
  <si>
    <t>Estimated A/P paid on 15th and last day of month</t>
  </si>
  <si>
    <t>Planned Opening Year:</t>
  </si>
  <si>
    <t>Projected Enrollment</t>
  </si>
  <si>
    <t>REVENUES</t>
  </si>
  <si>
    <t>Year 0</t>
  </si>
  <si>
    <t>Total</t>
  </si>
  <si>
    <t>Notes</t>
  </si>
  <si>
    <t>State Revenue - See Footnotes</t>
  </si>
  <si>
    <t>Basic Tuition Support</t>
  </si>
  <si>
    <t>estimate "tuition" payment is 1/12th</t>
  </si>
  <si>
    <t xml:space="preserve">Special Education Grant </t>
  </si>
  <si>
    <t>Honors Diploma Grant</t>
  </si>
  <si>
    <t>Charter and Innovation Network School Grant</t>
  </si>
  <si>
    <t>CSP Grant reimbursements/ Estimated reimb submission.  Aggressive reimbursement timeline.  Date unknown (sometime July to October, and December-March)</t>
  </si>
  <si>
    <t>Formative Assessment Grant</t>
  </si>
  <si>
    <t>State Matching Funds for School Lunch Program</t>
  </si>
  <si>
    <t>High Ability (Gifted and Talented) Program</t>
  </si>
  <si>
    <t>Textbook Reimbursement</t>
  </si>
  <si>
    <t>Timing is a guess</t>
  </si>
  <si>
    <t>Remediation Program Grant</t>
  </si>
  <si>
    <t>Teacher Appreciation Grant</t>
  </si>
  <si>
    <t>Other State Grants (please describe)</t>
  </si>
  <si>
    <t>Total State Revenue:</t>
  </si>
  <si>
    <t>Federal Revenue - See Footnotes</t>
  </si>
  <si>
    <t>Public Charter School Program Grant</t>
  </si>
  <si>
    <t>Charter Facilities Assistance Program Grant</t>
  </si>
  <si>
    <t>IDEA- Part B Grant (Special Education)</t>
  </si>
  <si>
    <t>Title I</t>
  </si>
  <si>
    <t>Title II</t>
  </si>
  <si>
    <t>Federal Lunch Program</t>
  </si>
  <si>
    <t>Federal Breakfast Reimbursement</t>
  </si>
  <si>
    <t>Other Federal Revenue (please describe)</t>
  </si>
  <si>
    <t>Total Federal Revenue:</t>
  </si>
  <si>
    <t>Other Revenue</t>
  </si>
  <si>
    <t>Contributions and Donations from Private Sources</t>
  </si>
  <si>
    <t>Exceptionally negative expecation of donations</t>
  </si>
  <si>
    <t>Student Fees</t>
  </si>
  <si>
    <t>Other Fees</t>
  </si>
  <si>
    <t>Interest Income</t>
  </si>
  <si>
    <t>Other Revenue (please describe) TI Rebate from LL</t>
  </si>
  <si>
    <t>Total Other Revenue:</t>
  </si>
  <si>
    <t>TOTAL REVENUE:</t>
  </si>
  <si>
    <t>EXPENSES</t>
  </si>
  <si>
    <t>Administrative Staff</t>
  </si>
  <si>
    <t>School Administration: Office of the Principal</t>
  </si>
  <si>
    <t>$90/k year rate over 24 pays</t>
  </si>
  <si>
    <t>Other School Administration</t>
  </si>
  <si>
    <t>Business Manager/Director of Finance</t>
  </si>
  <si>
    <t>$55/k year rate over 24 pays</t>
  </si>
  <si>
    <t>Total Administrative Staff:</t>
  </si>
  <si>
    <t>Instructional Staff</t>
  </si>
  <si>
    <t>Teachers - Regular</t>
  </si>
  <si>
    <t>Assume 24 pays, teachers start at end of July, or mid August</t>
  </si>
  <si>
    <t>Teachers - Special Education</t>
  </si>
  <si>
    <t>Assume 24 pays</t>
  </si>
  <si>
    <t>Substitutes, Assistants, Paraprofessionals, Aides</t>
  </si>
  <si>
    <t>Summer School Staff</t>
  </si>
  <si>
    <t>Total Instructional Staff:</t>
  </si>
  <si>
    <t>Non-Instructional/Support Staff - See Footnotes</t>
  </si>
  <si>
    <t>Social Workers, Guidence Counselors, Therapists</t>
  </si>
  <si>
    <t>Instructional Support Staff</t>
  </si>
  <si>
    <t xml:space="preserve">Other Support Staff (please describe) </t>
  </si>
  <si>
    <t>All administrative staff, except School Leader &amp; Business Mgr; assume 24 pays</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</si>
  <si>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</si>
  <si>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</si>
  <si>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</si>
  <si>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</si>
  <si>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</si>
  <si>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</si>
  <si>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</si>
  <si>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</si>
  <si>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 xml:space="preserve">Payroll Taxes and Benefits </t>
  </si>
  <si>
    <t>Social Security/Medicare/Unemployment</t>
  </si>
  <si>
    <t>Health Insurance</t>
  </si>
  <si>
    <t>Retirement Contributions</t>
  </si>
  <si>
    <t>Other Compensation (please describe)</t>
  </si>
  <si>
    <t>Total Payroll Taxes and Benefits:</t>
  </si>
  <si>
    <t>Total Personnel Expenses:</t>
  </si>
  <si>
    <t>Instructional Supplies and Resources - See Footnotes</t>
  </si>
  <si>
    <t>Textbooks</t>
  </si>
  <si>
    <t>Assumed $200/student in textbook expense; split in 2 pays</t>
  </si>
  <si>
    <t>Library/Media Services (Other than Staff)</t>
  </si>
  <si>
    <t>Technology Supporting Instruction (computers, tablets, etc.)</t>
  </si>
  <si>
    <t>Student Assessment</t>
  </si>
  <si>
    <t>NWEA MAP at $15/student/year</t>
  </si>
  <si>
    <t>Instructional Software</t>
  </si>
  <si>
    <t>Professional Development</t>
  </si>
  <si>
    <t>Estimated spread of spending</t>
  </si>
  <si>
    <t>Enrichment Programs (athletics or extra-curricular activities)</t>
  </si>
  <si>
    <t>Other Instruction Supplies (not including technology)</t>
  </si>
  <si>
    <t>$185 per student; estimated spread of spending</t>
  </si>
  <si>
    <t>Total Instructional Supplies and Resources:</t>
  </si>
  <si>
    <t>Administrative Resources</t>
  </si>
  <si>
    <t>Administrative Technology - Computers &amp; Software (not SiS)</t>
  </si>
  <si>
    <t>Other Administrative Expenses (please describe)</t>
  </si>
  <si>
    <t>Total Administrative Resources:</t>
  </si>
  <si>
    <t>Governing Board Expenses</t>
  </si>
  <si>
    <t>Legal Services</t>
  </si>
  <si>
    <t>Estimated Legal</t>
  </si>
  <si>
    <t>Other Governing Board Expenses (please describe)</t>
  </si>
  <si>
    <t>Total Governing Board Expenses:</t>
  </si>
  <si>
    <t>Purchased or Other Services (do not include staff expenses)</t>
  </si>
  <si>
    <t>Audit Services</t>
  </si>
  <si>
    <t>Payroll Services</t>
  </si>
  <si>
    <t>Financial Accounting</t>
  </si>
  <si>
    <t>Indiana Charters (see line 131)</t>
  </si>
  <si>
    <t>Printing, Publishing, Duplicating Services</t>
  </si>
  <si>
    <t>Telecommunication &amp; IT Services</t>
  </si>
  <si>
    <t>Insurance (non-facility)</t>
  </si>
  <si>
    <t>Travel</t>
  </si>
  <si>
    <t>Mail Services</t>
  </si>
  <si>
    <t>Special Education Administration</t>
  </si>
  <si>
    <t>Student Information Services or Systems (license)</t>
  </si>
  <si>
    <t>Food Services</t>
  </si>
  <si>
    <t>Transportation Services</t>
  </si>
  <si>
    <t>Marketing Expenses</t>
  </si>
  <si>
    <t>Other Services - Indiana Charters</t>
  </si>
  <si>
    <t>Estimated 1/12 of Yr1 fee</t>
  </si>
  <si>
    <t>Total Professional Purchased or Other Services:</t>
  </si>
  <si>
    <t>Facilities Expenses (do not include staff expenses, e.g. custodian)</t>
  </si>
  <si>
    <t>Facility Lease/Mortgage Payments (please describe)</t>
  </si>
  <si>
    <t>Assumed we are on hook for all of May whenever lease signed.</t>
  </si>
  <si>
    <t>Capital Improvements</t>
  </si>
  <si>
    <t xml:space="preserve">Estimated </t>
  </si>
  <si>
    <t>Other Principal Payments</t>
  </si>
  <si>
    <t>Operating Leases</t>
  </si>
  <si>
    <t>Interest Payments</t>
  </si>
  <si>
    <t>Interest Expense</t>
  </si>
  <si>
    <t>Depreciation Expense</t>
  </si>
  <si>
    <t>Insurance (Facility)</t>
  </si>
  <si>
    <t>LL provided?</t>
  </si>
  <si>
    <t>Purchase of Furniture, Fixtures, &amp; Equipment</t>
  </si>
  <si>
    <t>estimated</t>
  </si>
  <si>
    <t>Electric &amp; Gas</t>
  </si>
  <si>
    <t>Water &amp; Sewage</t>
  </si>
  <si>
    <t>Repair and Maintenance Services (including cost of supplies)</t>
  </si>
  <si>
    <t>Custodial Services (including cost of supplies)</t>
  </si>
  <si>
    <t>estimate</t>
  </si>
  <si>
    <t>Waste Disposal</t>
  </si>
  <si>
    <t>Security Services</t>
  </si>
  <si>
    <t>Other Facility Expenses (please describe)</t>
  </si>
  <si>
    <t>Other expenses for exterior upkeep.</t>
  </si>
  <si>
    <t>Total Facilities Expenses:</t>
  </si>
  <si>
    <t>Other Expenses - See Footnotes</t>
  </si>
  <si>
    <t>Grace Charter Administrative Fee</t>
  </si>
  <si>
    <t>Management Fee</t>
  </si>
  <si>
    <t>Bank Fees</t>
  </si>
  <si>
    <t xml:space="preserve">Escrow </t>
  </si>
  <si>
    <t>Contingency</t>
  </si>
  <si>
    <t>Total Other Expenses:</t>
  </si>
  <si>
    <t>TOTAL EXPENSES:</t>
  </si>
  <si>
    <t>Cash Flow from Operations</t>
  </si>
  <si>
    <t>Loan Borrowings / Repayments</t>
  </si>
  <si>
    <t>Line of Credit</t>
  </si>
  <si>
    <t>$ -</t>
  </si>
  <si>
    <t>Assume Prompt reimbursement of expenses, maxed at $250,000</t>
  </si>
  <si>
    <t>Total Net Borrowings (Repayments)</t>
  </si>
  <si>
    <t>Cash Flow from Borrowings</t>
  </si>
  <si>
    <t>Change in Cash</t>
  </si>
  <si>
    <t>Beginning Cash</t>
  </si>
  <si>
    <t>Ending Cash</t>
  </si>
  <si>
    <t>State Funding Assumptions</t>
  </si>
  <si>
    <t>2024-2025</t>
  </si>
  <si>
    <t>2025-2026</t>
  </si>
  <si>
    <t>2026-2027</t>
  </si>
  <si>
    <t>2027-2028</t>
  </si>
  <si>
    <t>Year 1</t>
  </si>
  <si>
    <t>Year 2</t>
  </si>
  <si>
    <t>Year 3</t>
  </si>
  <si>
    <t>Year 4</t>
  </si>
  <si>
    <t>Year 5</t>
  </si>
  <si>
    <t>Basic Tuition Support Grant</t>
  </si>
  <si>
    <t>Special Education Grant</t>
  </si>
  <si>
    <t>Charter and Innovation Grant</t>
  </si>
  <si>
    <t>TOTAL (non Special Ed)</t>
  </si>
  <si>
    <t>Using the latest school funding formula run. FY23 number are real, FY24 and beyond are projetions based on a conseravtiely projected 2% annual increase.</t>
  </si>
  <si>
    <t>projected numbers (2% annual increase)</t>
  </si>
  <si>
    <t>FY23</t>
  </si>
  <si>
    <t>FY23 (per pupil)</t>
  </si>
  <si>
    <t>FY24</t>
  </si>
  <si>
    <t>FY25</t>
  </si>
  <si>
    <t>FY26</t>
  </si>
  <si>
    <t>FY27</t>
  </si>
  <si>
    <t>FY28</t>
  </si>
  <si>
    <t>Non Virtual ADM</t>
  </si>
  <si>
    <t>Virtual ADM</t>
  </si>
  <si>
    <t>N/A</t>
  </si>
  <si>
    <t>Complexity Index</t>
  </si>
  <si>
    <t>Foundation</t>
  </si>
  <si>
    <t>Complexity</t>
  </si>
  <si>
    <t>Total Regular</t>
  </si>
  <si>
    <t>Special Ed</t>
  </si>
  <si>
    <t>Career and Tech Ed</t>
  </si>
  <si>
    <t>Honors</t>
  </si>
  <si>
    <t>Title III(ELL)</t>
  </si>
  <si>
    <t>Indiana Special Education Funding</t>
  </si>
  <si>
    <t>APC Level I</t>
  </si>
  <si>
    <t>APC Level II</t>
  </si>
  <si>
    <t>APC Level III (speech language)</t>
  </si>
  <si>
    <t>School Enrollment Projections</t>
  </si>
  <si>
    <t>(must align with Charter Application Enrollment Plan)</t>
  </si>
  <si>
    <t>Planned Location:</t>
  </si>
  <si>
    <t>Enrollment</t>
  </si>
  <si>
    <t>Notes &amp; Definitions</t>
  </si>
  <si>
    <t>Kindergarten</t>
  </si>
  <si>
    <t>Grade 1</t>
  </si>
  <si>
    <t>Grade 2</t>
  </si>
  <si>
    <t>Grade 3</t>
  </si>
  <si>
    <t>Grade 4</t>
  </si>
  <si>
    <t>Grade 5</t>
  </si>
  <si>
    <t>Grade 6</t>
  </si>
  <si>
    <t>Grade 7</t>
  </si>
  <si>
    <t>Grade 8</t>
  </si>
  <si>
    <t>Grade 9</t>
  </si>
  <si>
    <t>Grade 10</t>
  </si>
  <si>
    <t>Grade 11</t>
  </si>
  <si>
    <t>Grade 12</t>
  </si>
  <si>
    <t>Total K-12 Enrollment:</t>
  </si>
  <si>
    <t>Estimated % of Students:</t>
  </si>
  <si>
    <t>Special Education</t>
  </si>
  <si>
    <t>English Learners</t>
  </si>
  <si>
    <t>Qualify for Free/Reduced Priced Lunch</t>
  </si>
  <si>
    <t>K-12 Distribution</t>
  </si>
  <si>
    <t>Annual Operating Budget and Cash Flow Projections -- Fiscal Year 0 -- Pre-Opening Period</t>
  </si>
  <si>
    <t>REVENUE</t>
  </si>
  <si>
    <t>July</t>
  </si>
  <si>
    <t>August</t>
  </si>
  <si>
    <t>September</t>
  </si>
  <si>
    <t>October</t>
  </si>
  <si>
    <t>November</t>
  </si>
  <si>
    <t>December</t>
  </si>
  <si>
    <t>January</t>
  </si>
  <si>
    <t>February</t>
  </si>
  <si>
    <t>March</t>
  </si>
  <si>
    <t>April</t>
  </si>
  <si>
    <t>May</t>
  </si>
  <si>
    <t>June</t>
  </si>
  <si>
    <t>Year 0 Totals</t>
  </si>
  <si>
    <t>Public Charter School Program Grant (1)</t>
  </si>
  <si>
    <t>Other Federal Revenue (please describe on Tab 5)</t>
  </si>
  <si>
    <t>Other Revenue (please describe on Tab 5)</t>
  </si>
  <si>
    <t>Personnel Expenses</t>
  </si>
  <si>
    <t>Wages, Benefits, &amp; Payroll Taxes</t>
  </si>
  <si>
    <t>Other Administrative Expenses (please describe on Tab 5)</t>
  </si>
  <si>
    <t>Other Governing Board Expenses (please describe on Tab 5)</t>
  </si>
  <si>
    <t>Student Information Services or Systems</t>
  </si>
  <si>
    <t>Other Services (please describe on Tab 5)</t>
  </si>
  <si>
    <t>Custodial Services (including cost of suppliesl)</t>
  </si>
  <si>
    <t>Management Fee (2)</t>
  </si>
  <si>
    <t>Other Expenses (please describe)</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</si>
  <si>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</si>
  <si>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</si>
  <si>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</si>
  <si>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</si>
  <si>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Additional Information</t>
  </si>
  <si>
    <t>CTE Grant</t>
  </si>
  <si>
    <t>250,000 in tenant improvement shown here as</t>
  </si>
  <si>
    <t>Grounds budgeted in facilities as service</t>
  </si>
  <si>
    <t>Budget in Facility Services</t>
  </si>
  <si>
    <t>Payroll Taxes and Benefits - From Tab 3</t>
  </si>
  <si>
    <t>Custodial Supply Cost</t>
  </si>
  <si>
    <t>5-Year Projected Staffing Plan</t>
  </si>
  <si>
    <t>Number</t>
  </si>
  <si>
    <t>Average Salary</t>
  </si>
  <si>
    <t>Total Expense</t>
  </si>
  <si>
    <t>INSTRUCTIONAL STAFF</t>
  </si>
  <si>
    <t>Elementary Teacher(K-6)</t>
  </si>
  <si>
    <t>Special Education Teacher</t>
  </si>
  <si>
    <t>ADMIN &amp; SUPPORT</t>
  </si>
  <si>
    <t>Custodian</t>
  </si>
  <si>
    <t>Total Admin &amp; Support Staff:</t>
  </si>
  <si>
    <t>Rate/Per</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</si>
  <si>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</si>
  <si>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</si>
  <si>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</si>
  <si>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</si>
  <si>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</si>
  <si>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</si>
  <si>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</si>
  <si>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</si>
  <si>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</si>
  <si>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</si>
  <si>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</si>
  <si>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</si>
  <si>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</si>
  <si>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Student/staff ratio</t>
  </si>
  <si>
    <t>(1) Amounts paid to "employees" regardless of whether they are full-time, part-time, or limited-time should be listed in the Average Salary column (Rows 15-47) for each year. All pay provided to an employee for services performed should be included, including salaries, vacation allowances, bonuses, stipends, commissions, and taxable fringe benefits. For more information, see https://www.irs.gov/publications/p15.</t>
  </si>
  <si>
    <t>(2) Health Insurance includes Group Life Insurance, Group Health Insurance, Group Accident Insurance, Other Authorized Group Insurance, and Workers Compensation Insurance.</t>
  </si>
  <si>
    <t>(3) Retirement Contributions includes Severance/Early Retirement Pay, Public Employees Retirement Fund, Teachers Retirement Fund, Public Employees Retirement Fund (Optional Contribution), Teacher Retirement Fund (Optional Contribution).</t>
  </si>
  <si>
    <t>(4) Other Compensation - Includes any other benefits not otherwise classified above, including payments made to independent contractors. This cell should reflect the sum total of all Other Compensation for the year.</t>
  </si>
  <si>
    <t>(5) Across the board 3% annual salary increases</t>
  </si>
  <si>
    <t xml:space="preserve"> </t>
  </si>
  <si>
    <t>Students</t>
  </si>
  <si>
    <t>Charter and Inn Net School Grant</t>
  </si>
  <si>
    <t>NA</t>
  </si>
  <si>
    <t>Na</t>
  </si>
  <si>
    <t>$/ADM (with sped)</t>
  </si>
  <si>
    <t>Fy23</t>
  </si>
  <si>
    <t>Estimated State reimbursement</t>
  </si>
  <si>
    <t>Pre-K Revenue</t>
  </si>
  <si>
    <t xml:space="preserve">IN MAC </t>
  </si>
  <si>
    <t>Early Interbention</t>
  </si>
  <si>
    <t>lunch and breakfast</t>
  </si>
  <si>
    <t>Title II (NA transferred to Title I)</t>
  </si>
  <si>
    <t>Other Federal Revenue (ERATE)</t>
  </si>
  <si>
    <t>Student Fees Not Colected 2023-2024</t>
  </si>
  <si>
    <t>Other State Grants (Early Intervention)</t>
  </si>
  <si>
    <t>Other Revenue (Adult Lunch)</t>
  </si>
  <si>
    <t>Other Revenue (Book Fair and Yeabook Sales)</t>
  </si>
  <si>
    <t>Other Revenue (Before and After School Care)</t>
  </si>
  <si>
    <t>Other Revenue (Fundraisers</t>
  </si>
  <si>
    <t xml:space="preserve">Several small and two large annually </t>
  </si>
  <si>
    <t>Other Federal Revenue (SRSA)</t>
  </si>
  <si>
    <t>Other State Grants (IN MAC)</t>
  </si>
  <si>
    <t>Other State Grants (SSSG)</t>
  </si>
  <si>
    <t>Title I Certified</t>
  </si>
  <si>
    <t>Principal</t>
  </si>
  <si>
    <t>Healh Assistant</t>
  </si>
  <si>
    <t>Administrative Assistant</t>
  </si>
  <si>
    <t>Cafeteria Manager</t>
  </si>
  <si>
    <t>Part-time Cafeteria</t>
  </si>
  <si>
    <t>Special Ed Instrutional Assistant</t>
  </si>
  <si>
    <t>Instructional Assistant</t>
  </si>
  <si>
    <t>Pre-K Instructor</t>
  </si>
  <si>
    <t>Student Resource Officer</t>
  </si>
  <si>
    <t>Transportation Director</t>
  </si>
  <si>
    <t xml:space="preserve">Teachers - Special Education </t>
  </si>
  <si>
    <t>Includes Title I Teacher</t>
  </si>
  <si>
    <t>Other Support Staff (PRE-K Teacher) (PT Cafeteria)</t>
  </si>
  <si>
    <t>Textbooks and other curr materials in stock</t>
  </si>
  <si>
    <t>Technology in stock</t>
  </si>
  <si>
    <t>Indiana Charters (see line 138)</t>
  </si>
  <si>
    <t>All vendor services from IC</t>
  </si>
  <si>
    <t xml:space="preserve">IDEM Certified Water operator </t>
  </si>
  <si>
    <t>Other Facility Expenses (primarily payments to CSF loan)</t>
  </si>
  <si>
    <t>Liberty Mutual</t>
  </si>
  <si>
    <t>Indiana Charters Provides Software and Labor</t>
  </si>
  <si>
    <t>Mays Community Academy</t>
  </si>
  <si>
    <t>Indiana Charters</t>
  </si>
  <si>
    <t>Printing and copying</t>
  </si>
  <si>
    <t>FCN loan principal due</t>
  </si>
  <si>
    <t>FCN Interest due</t>
  </si>
  <si>
    <t>includes connectivity and managed services</t>
  </si>
  <si>
    <t>Projected School Annual Operating Budget -- YEARS 1 - 5 (Fiscal Year July 1-June 30)</t>
  </si>
  <si>
    <t>Basic Tuition Support (includes complexity)</t>
  </si>
  <si>
    <t>Actual used due to some non-prticipation and PT</t>
  </si>
  <si>
    <t>Rush County Schools</t>
  </si>
  <si>
    <t>projected numbers (3% annual increase)</t>
  </si>
  <si>
    <t>Refresh in Y5</t>
  </si>
  <si>
    <t>2028-2029</t>
  </si>
  <si>
    <t>ART Teacher</t>
  </si>
  <si>
    <t>PE (1/2)</t>
  </si>
  <si>
    <t>Art and PE</t>
  </si>
  <si>
    <t>and admin. Assistant</t>
  </si>
  <si>
    <t>Substitutes only included here (IA's in 77)</t>
  </si>
  <si>
    <t xml:space="preserve">includes 3 instructional assistants </t>
  </si>
  <si>
    <t>Admin Assistant, Transportation Dir, Cafeteria Dir</t>
  </si>
  <si>
    <t>GC Charter Administrative Fee</t>
  </si>
  <si>
    <t xml:space="preserve">Note:  Year 1 Projection based on acutal data and previous year enrollment.                                             Note:  Known special education population includes 12 - 15 students with severe disabilities.  Revenue is adjusted for these  </t>
  </si>
  <si>
    <t>final payments on CSF loan in Yr 2</t>
  </si>
  <si>
    <t>Adding enrollment and lottery in 26-27</t>
  </si>
  <si>
    <t>Other Governing Board Expenses (miscellaneous)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</si>
</sst>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Week&quot;\ #"/>
    <numFmt numFmtId="165" formatCode="#,##0.00;\(#,##0.00\)"/>
    <numFmt numFmtId="166" formatCode="&quot;$&quot;#,##0.00"/>
  </numFmts>
  <fonts count="58" x14ac:knownFonts="1">
    <font>
      <sz val="10"/>
      <color rgb="FF000000"/>
      <name val="Arial"/>
      <scheme val="minor"/>
    </font>
    <font>
      <b/>
      <sz val="8"/>
      <color rgb="FF000000"/>
      <name val="Calibri"/>
      <family val="2"/>
    </font>
    <font>
      <sz val="8"/>
      <color rgb="FF000000"/>
      <name val="Calibri"/>
      <family val="2"/>
    </font>
    <font>
      <b/>
      <sz val="8"/>
      <color theme="1"/>
      <name val="Calibri"/>
      <family val="2"/>
    </font>
    <font>
      <b/>
      <sz val="8"/>
      <color rgb="FFFF0000"/>
      <name val="Calibri"/>
      <family val="2"/>
    </font>
    <font>
      <sz val="8"/>
      <color rgb="FF000000"/>
      <name val="Arial"/>
      <family val="2"/>
    </font>
    <font>
      <sz val="8"/>
      <color theme="1"/>
      <name val="Arial"/>
      <family val="2"/>
    </font>
    <font>
      <b/>
      <sz val="8"/>
      <color theme="1"/>
      <name val="Arial"/>
      <family val="2"/>
    </font>
    <font>
      <sz val="8"/>
      <color rgb="FFFF0000"/>
      <name val="Arial"/>
      <family val="2"/>
    </font>
    <font>
      <sz val="8"/>
      <color rgb="FFFF0000"/>
      <name val="Calibri"/>
      <family val="2"/>
    </font>
    <font>
      <b/>
      <sz val="8"/>
      <color rgb="FFFFFFFF"/>
      <name val="Calibri"/>
      <family val="2"/>
    </font>
    <font>
      <sz val="8"/>
      <color rgb="FF538DD5"/>
      <name val="Calibri"/>
      <family val="2"/>
    </font>
    <font>
      <b/>
      <i/>
      <sz val="8"/>
      <color rgb="FFFF0000"/>
      <name val="Calibri"/>
      <family val="2"/>
    </font>
    <font>
      <b/>
      <sz val="8"/>
      <color rgb="FF000000"/>
      <name val="Arial"/>
      <family val="2"/>
    </font>
    <font>
      <u/>
      <sz val="8"/>
      <color rgb="FF000000"/>
      <name val="Calibri"/>
      <family val="2"/>
    </font>
    <font>
      <sz val="10"/>
      <color theme="1"/>
      <name val="Arial"/>
      <family val="2"/>
    </font>
    <font>
      <b/>
      <sz val="12"/>
      <color theme="1"/>
      <name val="Arial"/>
      <family val="2"/>
    </font>
    <font>
      <sz val="10"/>
      <name val="Arial"/>
      <family val="2"/>
    </font>
    <font>
      <b/>
      <sz val="11"/>
      <color theme="1"/>
      <name val="Calibri"/>
      <family val="2"/>
    </font>
    <font>
      <sz val="11"/>
      <color theme="1"/>
      <name val="Calibri"/>
      <family val="2"/>
    </font>
    <font>
      <b/>
      <sz val="10"/>
      <color theme="1"/>
      <name val="Arial"/>
      <family val="2"/>
    </font>
    <font>
      <u/>
      <sz val="10"/>
      <color theme="1"/>
      <name val="Arial"/>
      <family val="2"/>
    </font>
    <font>
      <u/>
      <sz val="10"/>
      <color theme="1"/>
      <name val="Arial"/>
      <family val="2"/>
    </font>
    <font>
      <b/>
      <u/>
      <sz val="10"/>
      <color theme="1"/>
      <name val="Arial"/>
      <family val="2"/>
    </font>
    <font>
      <b/>
      <u/>
      <sz val="10"/>
      <color theme="1"/>
      <name val="Arial"/>
      <family val="2"/>
    </font>
    <font>
      <sz val="11"/>
      <color rgb="FF000000"/>
      <name val="Calibri"/>
      <family val="2"/>
    </font>
    <font>
      <b/>
      <sz val="14"/>
      <color rgb="FF000000"/>
      <name val="Calibri"/>
      <family val="2"/>
    </font>
    <font>
      <sz val="14"/>
      <color rgb="FF000000"/>
      <name val="Calibri"/>
      <family val="2"/>
    </font>
    <font>
      <sz val="10"/>
      <color rgb="FF000000"/>
      <name val="Arial"/>
      <family val="2"/>
    </font>
    <font>
      <b/>
      <sz val="11"/>
      <color rgb="FF000000"/>
      <name val="Calibri"/>
      <family val="2"/>
    </font>
    <font>
      <b/>
      <u/>
      <sz val="11"/>
      <color theme="1"/>
      <name val="Calibri"/>
      <family val="2"/>
    </font>
    <font>
      <sz val="11"/>
      <color rgb="FF0070C0"/>
      <name val="Calibri"/>
      <family val="2"/>
    </font>
    <font>
      <b/>
      <u/>
      <sz val="11"/>
      <color theme="1"/>
      <name val="Calibri"/>
      <family val="2"/>
    </font>
    <font>
      <sz val="10"/>
      <color rgb="FF000000"/>
      <name val="Calibri"/>
      <family val="2"/>
    </font>
    <font>
      <b/>
      <sz val="14"/>
      <color theme="1"/>
      <name val="Calibri"/>
      <family val="2"/>
    </font>
    <font>
      <b/>
      <sz val="10"/>
      <color rgb="FF000000"/>
      <name val="Calibri"/>
      <family val="2"/>
    </font>
    <font>
      <b/>
      <sz val="10"/>
      <color theme="1"/>
      <name val="Calibri"/>
      <family val="2"/>
    </font>
    <font>
      <sz val="10"/>
      <color theme="1"/>
      <name val="Calibri"/>
      <family val="2"/>
    </font>
    <font>
      <u/>
      <sz val="11"/>
      <color rgb="FF000000"/>
      <name val="Calibri"/>
      <family val="2"/>
    </font>
    <font>
      <sz val="11"/>
      <color rgb="FF538DD5"/>
      <name val="Calibri"/>
      <family val="2"/>
    </font>
    <font>
      <b/>
      <sz val="11"/>
      <color rgb="FFFFFFFF"/>
      <name val="Calibri"/>
      <family val="2"/>
    </font>
    <font>
      <b/>
      <sz val="11"/>
      <color rgb="FFFF0000"/>
      <name val="Calibri"/>
      <family val="2"/>
    </font>
    <font>
      <b/>
      <i/>
      <sz val="11"/>
      <color rgb="FFFF0000"/>
      <name val="Calibri"/>
      <family val="2"/>
    </font>
    <font>
      <b/>
      <sz val="11"/>
      <color theme="0"/>
      <name val="Calibri"/>
      <family val="2"/>
    </font>
    <font>
      <b/>
      <i/>
      <sz val="11"/>
      <color theme="1"/>
      <name val="Calibri"/>
      <family val="2"/>
    </font>
    <font>
      <i/>
      <sz val="11"/>
      <color theme="1"/>
      <name val="Calibri"/>
      <family val="2"/>
    </font>
    <font>
      <u/>
      <sz val="11"/>
      <color theme="1"/>
      <name val="Calibri"/>
      <family val="2"/>
    </font>
    <font>
      <sz val="10"/>
      <color rgb="FF000000"/>
      <name val="Arial"/>
      <family val="2"/>
      <scheme val="minor"/>
    </font>
    <font>
      <sz val="10"/>
      <color rgb="FF000000"/>
      <name val="Arial"/>
      <family val="2"/>
      <scheme val="minor"/>
    </font>
    <font>
      <sz val="10"/>
      <color theme="0" tint="-0.499984740745262"/>
      <name val="Arial"/>
      <family val="2"/>
      <scheme val="minor"/>
    </font>
    <font>
      <u/>
      <sz val="10"/>
      <color theme="0" tint="-0.499984740745262"/>
      <name val="Arial"/>
      <family val="2"/>
      <scheme val="minor"/>
    </font>
    <font>
      <b/>
      <u/>
      <sz val="10"/>
      <color theme="0" tint="-0.499984740745262"/>
      <name val="Arial"/>
      <family val="2"/>
      <scheme val="minor"/>
    </font>
    <font>
      <sz val="10"/>
      <color theme="0" tint="-0.499984740745262"/>
      <name val="Arial"/>
      <family val="2"/>
    </font>
    <font>
      <sz val="11"/>
      <color rgb="FFFF0000"/>
      <name val="Calibri"/>
      <family val="2"/>
    </font>
    <font>
      <sz val="10"/>
      <color rgb="FFFF0000"/>
      <name val="Arial"/>
      <family val="2"/>
    </font>
    <font>
      <sz val="10"/>
      <color theme="0"/>
      <name val="Arial (Body)"/>
    </font>
    <font>
      <u/>
      <sz val="10"/>
      <color theme="0"/>
      <name val="Arial (Body)"/>
    </font>
    <font>
      <b/>
      <u/>
      <sz val="10"/>
      <color theme="0"/>
      <name val="Arial (Body)"/>
    </font>
  </fonts>
  <fills count="14">
    <fill>
      <patternFill patternType="none"/>
    </fill>
    <fill>
      <patternFill patternType="gray125"/>
    </fill>
    <fill>
      <patternFill patternType="solid">
        <fgColor rgb="FFFFFFFF"/>
        <bgColor rgb="FFFFFFFF"/>
      </patternFill>
    </fill>
    <fill>
      <patternFill patternType="solid">
        <fgColor rgb="FFD9E6FC"/>
        <bgColor rgb="FFD9E6FC"/>
      </patternFill>
    </fill>
    <fill>
      <patternFill patternType="solid">
        <fgColor rgb="FFD9D9D9"/>
        <bgColor rgb="FFD9D9D9"/>
      </patternFill>
    </fill>
    <fill>
      <patternFill patternType="solid">
        <fgColor rgb="FFBFBFBF"/>
        <bgColor rgb="FFBFBFBF"/>
      </patternFill>
    </fill>
    <fill>
      <patternFill patternType="solid">
        <fgColor rgb="FF333333"/>
        <bgColor rgb="FF333333"/>
      </patternFill>
    </fill>
    <fill>
      <patternFill patternType="solid">
        <fgColor rgb="FF000000"/>
        <bgColor rgb="FF00000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rgb="FFD9D9D9"/>
      </patternFill>
    </fill>
    <fill>
      <patternFill patternType="solid">
        <fgColor theme="0" tint="-4.9989318521683403E-2"/>
        <bgColor indexed="64"/>
      </patternFill>
    </fill>
    <fill>
      <patternFill patternType="solid">
        <fgColor theme="0" tint="-0.14999847407452621"/>
        <bgColor rgb="FFD9D9D9"/>
      </patternFill>
    </fill>
    <fill>
      <patternFill patternType="solid">
        <fgColor theme="0" tint="-0.249977111117893"/>
        <bgColor rgb="FFBFBFBF"/>
      </patternFill>
    </fill>
  </fills>
  <borders count="65">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right/>
      <top/>
      <bottom style="thin">
        <color rgb="FFD9D9D9"/>
      </bottom>
      <diagonal/>
    </border>
    <border>
      <left/>
      <right style="thin">
        <color rgb="FF000000"/>
      </right>
      <top/>
      <bottom style="thin">
        <color rgb="FFD9D9D9"/>
      </bottom>
      <diagonal/>
    </border>
    <border>
      <left/>
      <right style="thin">
        <color rgb="FFD9D9D9"/>
      </right>
      <top/>
      <bottom/>
      <diagonal/>
    </border>
    <border>
      <left style="thin">
        <color rgb="FF000000"/>
      </left>
      <right style="thin">
        <color rgb="FF000000"/>
      </right>
      <top/>
      <bottom/>
      <diagonal/>
    </border>
    <border>
      <left/>
      <right style="thin">
        <color rgb="FFD9D9D9"/>
      </right>
      <top/>
      <bottom/>
      <diagonal/>
    </border>
    <border>
      <left/>
      <right style="thin">
        <color rgb="FFD9D9D9"/>
      </right>
      <top/>
      <bottom style="thin">
        <color rgb="FF000000"/>
      </bottom>
      <diagonal/>
    </border>
    <border>
      <left/>
      <right style="thin">
        <color rgb="FFD9D9D9"/>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3">
    <xf numFmtId="0" fontId="0" fillId="0" borderId="0"/>
    <xf numFmtId="43" fontId="48" fillId="0" borderId="0" applyFont="0" applyFill="0" applyBorder="0" applyAlignment="0" applyProtection="0"/>
    <xf numFmtId="44" fontId="48" fillId="0" borderId="0" applyFont="0" applyFill="0" applyBorder="0" applyAlignment="0" applyProtection="0"/>
  </cellStyleXfs>
  <cellXfs count="442">
    <xf numFmtId="0" fontId="0" fillId="0" borderId="0" xfId="0"/>
    <xf numFmtId="0" fontId="1" fillId="2" borderId="1" xfId="0" applyFont="1" applyFill="1" applyBorder="1" applyAlignment="1">
      <alignment horizontal="center"/>
    </xf>
    <xf numFmtId="0" fontId="1" fillId="2" borderId="1" xfId="0" applyFont="1" applyFill="1" applyBorder="1"/>
    <xf numFmtId="0" fontId="2" fillId="2" borderId="1" xfId="0" applyFont="1" applyFill="1" applyBorder="1"/>
    <xf numFmtId="0" fontId="3" fillId="2" borderId="1" xfId="0" applyFont="1" applyFill="1" applyBorder="1" applyAlignment="1">
      <alignment horizontal="center"/>
    </xf>
    <xf numFmtId="0" fontId="4" fillId="2" borderId="1" xfId="0" applyFont="1" applyFill="1" applyBorder="1" applyAlignment="1">
      <alignment horizontal="left"/>
    </xf>
    <xf numFmtId="0" fontId="5" fillId="0" borderId="0" xfId="0" applyFont="1"/>
    <xf numFmtId="0" fontId="1" fillId="2" borderId="2" xfId="0" applyFont="1" applyFill="1" applyBorder="1" applyAlignment="1">
      <alignment horizontal="center"/>
    </xf>
    <xf numFmtId="0" fontId="1" fillId="2" borderId="3" xfId="0" applyFont="1" applyFill="1" applyBorder="1"/>
    <xf numFmtId="0" fontId="6" fillId="0" borderId="4" xfId="0" applyFont="1" applyBorder="1"/>
    <xf numFmtId="0" fontId="7" fillId="0" borderId="4" xfId="0" applyFont="1" applyBorder="1"/>
    <xf numFmtId="0" fontId="8" fillId="0" borderId="4" xfId="0" applyFont="1" applyBorder="1" applyAlignment="1">
      <alignment horizontal="left"/>
    </xf>
    <xf numFmtId="0" fontId="3" fillId="2" borderId="5" xfId="0" applyFont="1" applyFill="1" applyBorder="1" applyAlignment="1">
      <alignment horizontal="center"/>
    </xf>
    <xf numFmtId="0" fontId="2" fillId="2" borderId="6" xfId="0" applyFont="1" applyFill="1" applyBorder="1"/>
    <xf numFmtId="0" fontId="4" fillId="2" borderId="1" xfId="0" applyFont="1" applyFill="1" applyBorder="1"/>
    <xf numFmtId="0" fontId="9" fillId="2" borderId="1" xfId="0" applyFont="1" applyFill="1" applyBorder="1" applyAlignment="1">
      <alignment horizontal="left"/>
    </xf>
    <xf numFmtId="0" fontId="3" fillId="2" borderId="7" xfId="0" applyFont="1" applyFill="1" applyBorder="1" applyAlignment="1">
      <alignment horizontal="center"/>
    </xf>
    <xf numFmtId="0" fontId="3" fillId="2" borderId="6" xfId="0" applyFont="1" applyFill="1" applyBorder="1"/>
    <xf numFmtId="0" fontId="3" fillId="2" borderId="1" xfId="0" applyFont="1" applyFill="1" applyBorder="1"/>
    <xf numFmtId="0" fontId="1" fillId="2" borderId="1" xfId="0" applyFont="1" applyFill="1" applyBorder="1" applyAlignment="1">
      <alignment horizontal="left"/>
    </xf>
    <xf numFmtId="0" fontId="1" fillId="2" borderId="6" xfId="0" applyFont="1" applyFill="1" applyBorder="1"/>
    <xf numFmtId="0" fontId="2" fillId="2" borderId="1" xfId="0" applyFont="1" applyFill="1" applyBorder="1" applyAlignment="1">
      <alignment horizontal="center"/>
    </xf>
    <xf numFmtId="0" fontId="1" fillId="2" borderId="6" xfId="0" applyFont="1" applyFill="1" applyBorder="1" applyAlignment="1">
      <alignment horizontal="center"/>
    </xf>
    <xf numFmtId="0" fontId="3" fillId="2" borderId="6" xfId="0" applyFont="1" applyFill="1" applyBorder="1" applyAlignment="1">
      <alignment horizontal="center"/>
    </xf>
    <xf numFmtId="0" fontId="3" fillId="3" borderId="2" xfId="0" applyFont="1" applyFill="1" applyBorder="1"/>
    <xf numFmtId="0" fontId="6" fillId="3" borderId="5" xfId="0" applyFont="1" applyFill="1" applyBorder="1"/>
    <xf numFmtId="0" fontId="10" fillId="3" borderId="7" xfId="0" applyFont="1" applyFill="1" applyBorder="1" applyAlignment="1">
      <alignment horizontal="center"/>
    </xf>
    <xf numFmtId="0" fontId="1" fillId="3" borderId="8" xfId="0" applyFont="1" applyFill="1" applyBorder="1"/>
    <xf numFmtId="164" fontId="1" fillId="3" borderId="8" xfId="0" applyNumberFormat="1" applyFont="1" applyFill="1" applyBorder="1" applyAlignment="1">
      <alignment horizontal="center"/>
    </xf>
    <xf numFmtId="0" fontId="4" fillId="2" borderId="8" xfId="0" applyFont="1" applyFill="1" applyBorder="1" applyAlignment="1">
      <alignment horizontal="left"/>
    </xf>
    <xf numFmtId="0" fontId="6" fillId="3" borderId="9" xfId="0" applyFont="1" applyFill="1" applyBorder="1"/>
    <xf numFmtId="0" fontId="6" fillId="3" borderId="10" xfId="0" applyFont="1" applyFill="1" applyBorder="1"/>
    <xf numFmtId="0" fontId="2" fillId="3" borderId="7" xfId="0" applyFont="1" applyFill="1" applyBorder="1" applyAlignment="1">
      <alignment horizontal="center"/>
    </xf>
    <xf numFmtId="0" fontId="6" fillId="3" borderId="11" xfId="0" applyFont="1" applyFill="1" applyBorder="1"/>
    <xf numFmtId="14" fontId="6" fillId="3" borderId="11" xfId="0" applyNumberFormat="1" applyFont="1" applyFill="1" applyBorder="1" applyAlignment="1">
      <alignment horizontal="center"/>
    </xf>
    <xf numFmtId="14" fontId="7" fillId="3" borderId="11" xfId="0" applyNumberFormat="1" applyFont="1" applyFill="1" applyBorder="1" applyAlignment="1">
      <alignment horizontal="center"/>
    </xf>
    <xf numFmtId="0" fontId="2" fillId="2" borderId="7" xfId="0" applyFont="1" applyFill="1" applyBorder="1"/>
    <xf numFmtId="0" fontId="8" fillId="0" borderId="12" xfId="0" applyFont="1" applyBorder="1" applyAlignment="1">
      <alignment horizontal="left"/>
    </xf>
    <xf numFmtId="0" fontId="2" fillId="2" borderId="7" xfId="0" applyFont="1" applyFill="1" applyBorder="1" applyAlignment="1">
      <alignment horizontal="center"/>
    </xf>
    <xf numFmtId="0" fontId="6" fillId="0" borderId="13" xfId="0" applyFont="1" applyBorder="1"/>
    <xf numFmtId="0" fontId="6" fillId="0" borderId="14" xfId="0" applyFont="1" applyBorder="1"/>
    <xf numFmtId="0" fontId="6" fillId="0" borderId="0" xfId="0" applyFont="1"/>
    <xf numFmtId="14" fontId="6" fillId="0" borderId="0" xfId="0" applyNumberFormat="1" applyFont="1" applyAlignment="1">
      <alignment horizontal="center"/>
    </xf>
    <xf numFmtId="14" fontId="7" fillId="0" borderId="0" xfId="0" applyNumberFormat="1" applyFont="1" applyAlignment="1">
      <alignment horizontal="center"/>
    </xf>
    <xf numFmtId="0" fontId="8" fillId="0" borderId="0" xfId="0" applyFont="1" applyAlignment="1">
      <alignment horizontal="left"/>
    </xf>
    <xf numFmtId="0" fontId="2" fillId="2" borderId="6" xfId="0" applyFont="1" applyFill="1" applyBorder="1" applyAlignment="1">
      <alignment horizontal="center"/>
    </xf>
    <xf numFmtId="0" fontId="1" fillId="2" borderId="15" xfId="0" applyFont="1" applyFill="1" applyBorder="1"/>
    <xf numFmtId="0" fontId="6" fillId="0" borderId="16" xfId="0" applyFont="1" applyBorder="1"/>
    <xf numFmtId="0" fontId="1" fillId="2" borderId="17" xfId="0" applyFont="1" applyFill="1" applyBorder="1"/>
    <xf numFmtId="0" fontId="4" fillId="2" borderId="7" xfId="0" applyFont="1" applyFill="1" applyBorder="1"/>
    <xf numFmtId="0" fontId="2" fillId="2" borderId="15" xfId="0" applyFont="1" applyFill="1" applyBorder="1"/>
    <xf numFmtId="44" fontId="2" fillId="4" borderId="11" xfId="0" applyNumberFormat="1" applyFont="1" applyFill="1" applyBorder="1"/>
    <xf numFmtId="44" fontId="2" fillId="4" borderId="10" xfId="0" applyNumberFormat="1" applyFont="1" applyFill="1" applyBorder="1"/>
    <xf numFmtId="44" fontId="1" fillId="4" borderId="10" xfId="0" applyNumberFormat="1" applyFont="1" applyFill="1" applyBorder="1"/>
    <xf numFmtId="0" fontId="9" fillId="4" borderId="8" xfId="0" applyFont="1" applyFill="1" applyBorder="1" applyAlignment="1">
      <alignment horizontal="left"/>
    </xf>
    <xf numFmtId="0" fontId="9" fillId="4" borderId="18" xfId="0" applyFont="1" applyFill="1" applyBorder="1" applyAlignment="1">
      <alignment horizontal="left"/>
    </xf>
    <xf numFmtId="0" fontId="4" fillId="4" borderId="18" xfId="0" applyFont="1" applyFill="1" applyBorder="1" applyAlignment="1">
      <alignment horizontal="left" vertical="top"/>
    </xf>
    <xf numFmtId="0" fontId="11" fillId="2" borderId="7" xfId="0" applyFont="1" applyFill="1" applyBorder="1"/>
    <xf numFmtId="0" fontId="2" fillId="0" borderId="13" xfId="0" applyFont="1" applyBorder="1"/>
    <xf numFmtId="0" fontId="2" fillId="0" borderId="19" xfId="0" applyFont="1" applyBorder="1"/>
    <xf numFmtId="0" fontId="9" fillId="4" borderId="11" xfId="0" applyFont="1" applyFill="1" applyBorder="1" applyAlignment="1">
      <alignment horizontal="left"/>
    </xf>
    <xf numFmtId="0" fontId="6" fillId="0" borderId="20" xfId="0" applyFont="1" applyBorder="1"/>
    <xf numFmtId="0" fontId="6" fillId="0" borderId="21" xfId="0" applyFont="1" applyBorder="1"/>
    <xf numFmtId="0" fontId="2" fillId="2" borderId="17" xfId="0" applyFont="1" applyFill="1" applyBorder="1"/>
    <xf numFmtId="0" fontId="1" fillId="2" borderId="6" xfId="0" applyFont="1" applyFill="1" applyBorder="1" applyAlignment="1">
      <alignment horizontal="right"/>
    </xf>
    <xf numFmtId="0" fontId="1" fillId="2" borderId="1" xfId="0" applyFont="1" applyFill="1" applyBorder="1" applyAlignment="1">
      <alignment horizontal="right"/>
    </xf>
    <xf numFmtId="0" fontId="1" fillId="2" borderId="7" xfId="0" applyFont="1" applyFill="1" applyBorder="1" applyAlignment="1">
      <alignment horizontal="right"/>
    </xf>
    <xf numFmtId="44" fontId="1" fillId="2" borderId="10" xfId="0" applyNumberFormat="1" applyFont="1" applyFill="1" applyBorder="1" applyAlignment="1">
      <alignment horizontal="right"/>
    </xf>
    <xf numFmtId="0" fontId="7" fillId="0" borderId="20" xfId="0" applyFont="1" applyBorder="1"/>
    <xf numFmtId="0" fontId="9" fillId="2" borderId="17" xfId="0" applyFont="1" applyFill="1" applyBorder="1" applyAlignment="1">
      <alignment horizontal="left"/>
    </xf>
    <xf numFmtId="44" fontId="2" fillId="2" borderId="22" xfId="0" applyNumberFormat="1" applyFont="1" applyFill="1" applyBorder="1"/>
    <xf numFmtId="0" fontId="4" fillId="4" borderId="18" xfId="0" applyFont="1" applyFill="1" applyBorder="1" applyAlignment="1">
      <alignment horizontal="left" vertical="top" wrapText="1"/>
    </xf>
    <xf numFmtId="0" fontId="8" fillId="5" borderId="18" xfId="0" applyFont="1" applyFill="1" applyBorder="1" applyAlignment="1">
      <alignment horizontal="left"/>
    </xf>
    <xf numFmtId="0" fontId="8" fillId="5" borderId="11" xfId="0" applyFont="1" applyFill="1" applyBorder="1" applyAlignment="1">
      <alignment horizontal="left"/>
    </xf>
    <xf numFmtId="44" fontId="2" fillId="2" borderId="10" xfId="0" applyNumberFormat="1" applyFont="1" applyFill="1" applyBorder="1"/>
    <xf numFmtId="0" fontId="4" fillId="4" borderId="8" xfId="0" applyFont="1" applyFill="1" applyBorder="1" applyAlignment="1">
      <alignment horizontal="left" vertical="top"/>
    </xf>
    <xf numFmtId="0" fontId="2" fillId="2" borderId="10" xfId="0" applyFont="1" applyFill="1" applyBorder="1"/>
    <xf numFmtId="0" fontId="4" fillId="4" borderId="11" xfId="0" applyFont="1" applyFill="1" applyBorder="1" applyAlignment="1">
      <alignment horizontal="left" vertical="top"/>
    </xf>
    <xf numFmtId="0" fontId="10" fillId="3" borderId="3" xfId="0" applyFont="1" applyFill="1" applyBorder="1" applyAlignment="1">
      <alignment horizontal="center"/>
    </xf>
    <xf numFmtId="0" fontId="1" fillId="3" borderId="3" xfId="0" applyFont="1" applyFill="1" applyBorder="1"/>
    <xf numFmtId="0" fontId="1" fillId="3" borderId="5" xfId="0" applyFont="1" applyFill="1" applyBorder="1"/>
    <xf numFmtId="0" fontId="2" fillId="3" borderId="17" xfId="0" applyFont="1" applyFill="1" applyBorder="1"/>
    <xf numFmtId="0" fontId="1" fillId="3" borderId="10" xfId="0" applyFont="1" applyFill="1" applyBorder="1"/>
    <xf numFmtId="0" fontId="4" fillId="4" borderId="18" xfId="0" applyFont="1" applyFill="1" applyBorder="1" applyAlignment="1">
      <alignment horizontal="left"/>
    </xf>
    <xf numFmtId="0" fontId="4" fillId="2" borderId="3" xfId="0" applyFont="1" applyFill="1" applyBorder="1"/>
    <xf numFmtId="0" fontId="1" fillId="2" borderId="7" xfId="0" applyFont="1" applyFill="1" applyBorder="1"/>
    <xf numFmtId="0" fontId="4" fillId="4" borderId="11" xfId="0" applyFont="1" applyFill="1" applyBorder="1" applyAlignment="1">
      <alignment horizontal="left"/>
    </xf>
    <xf numFmtId="44" fontId="1" fillId="2" borderId="10" xfId="0" applyNumberFormat="1" applyFont="1" applyFill="1" applyBorder="1"/>
    <xf numFmtId="0" fontId="4" fillId="2" borderId="7" xfId="0" applyFont="1" applyFill="1" applyBorder="1" applyAlignment="1">
      <alignment horizontal="center"/>
    </xf>
    <xf numFmtId="44" fontId="1" fillId="2" borderId="23" xfId="0" applyNumberFormat="1" applyFont="1" applyFill="1" applyBorder="1" applyAlignment="1">
      <alignment horizontal="right"/>
    </xf>
    <xf numFmtId="0" fontId="4" fillId="4" borderId="8" xfId="0" applyFont="1" applyFill="1" applyBorder="1" applyAlignment="1">
      <alignment horizontal="left"/>
    </xf>
    <xf numFmtId="0" fontId="4" fillId="0" borderId="0" xfId="0" applyFont="1" applyAlignment="1">
      <alignment horizontal="left"/>
    </xf>
    <xf numFmtId="0" fontId="4" fillId="2" borderId="17" xfId="0" applyFont="1" applyFill="1" applyBorder="1"/>
    <xf numFmtId="0" fontId="12" fillId="2" borderId="7" xfId="0" applyFont="1" applyFill="1" applyBorder="1"/>
    <xf numFmtId="44" fontId="2" fillId="2" borderId="17" xfId="0" applyNumberFormat="1" applyFont="1" applyFill="1" applyBorder="1"/>
    <xf numFmtId="44" fontId="1" fillId="2" borderId="17" xfId="0" applyNumberFormat="1" applyFont="1" applyFill="1" applyBorder="1"/>
    <xf numFmtId="0" fontId="1" fillId="2" borderId="9" xfId="0" applyFont="1" applyFill="1" applyBorder="1"/>
    <xf numFmtId="44" fontId="1" fillId="2" borderId="1" xfId="0" applyNumberFormat="1" applyFont="1" applyFill="1" applyBorder="1"/>
    <xf numFmtId="44" fontId="2" fillId="2" borderId="23" xfId="0" applyNumberFormat="1" applyFont="1" applyFill="1" applyBorder="1"/>
    <xf numFmtId="44" fontId="1" fillId="2" borderId="5" xfId="0" applyNumberFormat="1" applyFont="1" applyFill="1" applyBorder="1"/>
    <xf numFmtId="0" fontId="5" fillId="0" borderId="14" xfId="0" applyFont="1" applyBorder="1"/>
    <xf numFmtId="44" fontId="2" fillId="2" borderId="11" xfId="0" applyNumberFormat="1" applyFont="1" applyFill="1" applyBorder="1"/>
    <xf numFmtId="44" fontId="2" fillId="4" borderId="23" xfId="0" applyNumberFormat="1" applyFont="1" applyFill="1" applyBorder="1"/>
    <xf numFmtId="44" fontId="2" fillId="4" borderId="24" xfId="0" applyNumberFormat="1" applyFont="1" applyFill="1" applyBorder="1"/>
    <xf numFmtId="44" fontId="1" fillId="2" borderId="11" xfId="0" applyNumberFormat="1" applyFont="1" applyFill="1" applyBorder="1"/>
    <xf numFmtId="44" fontId="2" fillId="2" borderId="1" xfId="0" applyNumberFormat="1" applyFont="1" applyFill="1" applyBorder="1"/>
    <xf numFmtId="44" fontId="2" fillId="2" borderId="3" xfId="0" applyNumberFormat="1" applyFont="1" applyFill="1" applyBorder="1"/>
    <xf numFmtId="44" fontId="1" fillId="2" borderId="3" xfId="0" applyNumberFormat="1" applyFont="1" applyFill="1" applyBorder="1"/>
    <xf numFmtId="44" fontId="1" fillId="2" borderId="25" xfId="0" applyNumberFormat="1" applyFont="1" applyFill="1" applyBorder="1"/>
    <xf numFmtId="0" fontId="1" fillId="2" borderId="9" xfId="0" applyFont="1" applyFill="1" applyBorder="1" applyAlignment="1">
      <alignment horizontal="right"/>
    </xf>
    <xf numFmtId="0" fontId="1" fillId="2" borderId="17" xfId="0" applyFont="1" applyFill="1" applyBorder="1" applyAlignment="1">
      <alignment horizontal="right"/>
    </xf>
    <xf numFmtId="0" fontId="4" fillId="2" borderId="17" xfId="0" applyFont="1" applyFill="1" applyBorder="1" applyAlignment="1">
      <alignment horizontal="left"/>
    </xf>
    <xf numFmtId="0" fontId="4" fillId="2" borderId="10" xfId="0" applyFont="1" applyFill="1" applyBorder="1"/>
    <xf numFmtId="0" fontId="13" fillId="0" borderId="0" xfId="0" applyFont="1"/>
    <xf numFmtId="0" fontId="14" fillId="2" borderId="1" xfId="0" applyFont="1" applyFill="1" applyBorder="1" applyAlignment="1">
      <alignment vertical="top"/>
    </xf>
    <xf numFmtId="0" fontId="7" fillId="0" borderId="0" xfId="0" applyFont="1"/>
    <xf numFmtId="0" fontId="15" fillId="0" borderId="0" xfId="0" applyFont="1"/>
    <xf numFmtId="0" fontId="15" fillId="0" borderId="13" xfId="0" applyFont="1" applyBorder="1"/>
    <xf numFmtId="0" fontId="18" fillId="2" borderId="27" xfId="0" applyFont="1" applyFill="1" applyBorder="1" applyAlignment="1">
      <alignment horizontal="center"/>
    </xf>
    <xf numFmtId="0" fontId="18" fillId="2" borderId="28" xfId="0" applyFont="1" applyFill="1" applyBorder="1" applyAlignment="1">
      <alignment horizontal="center"/>
    </xf>
    <xf numFmtId="0" fontId="18" fillId="2" borderId="17" xfId="0" applyFont="1" applyFill="1" applyBorder="1" applyAlignment="1">
      <alignment horizontal="center"/>
    </xf>
    <xf numFmtId="0" fontId="18" fillId="2" borderId="10" xfId="0" applyFont="1" applyFill="1" applyBorder="1" applyAlignment="1">
      <alignment horizontal="center"/>
    </xf>
    <xf numFmtId="0" fontId="19" fillId="2" borderId="1" xfId="0" applyFont="1" applyFill="1" applyBorder="1" applyAlignment="1">
      <alignment horizontal="center"/>
    </xf>
    <xf numFmtId="0" fontId="19" fillId="2" borderId="18" xfId="0" applyFont="1" applyFill="1" applyBorder="1" applyAlignment="1">
      <alignment horizontal="center"/>
    </xf>
    <xf numFmtId="4" fontId="19" fillId="2" borderId="29" xfId="0" applyNumberFormat="1" applyFont="1" applyFill="1" applyBorder="1" applyAlignment="1">
      <alignment horizontal="right"/>
    </xf>
    <xf numFmtId="4" fontId="19" fillId="2" borderId="7" xfId="0" applyNumberFormat="1" applyFont="1" applyFill="1" applyBorder="1" applyAlignment="1">
      <alignment horizontal="right"/>
    </xf>
    <xf numFmtId="0" fontId="15" fillId="0" borderId="0" xfId="0" applyFont="1" applyAlignment="1">
      <alignment horizontal="center"/>
    </xf>
    <xf numFmtId="0" fontId="15" fillId="0" borderId="30" xfId="0" applyFont="1" applyBorder="1" applyAlignment="1">
      <alignment horizontal="center"/>
    </xf>
    <xf numFmtId="4" fontId="19" fillId="0" borderId="31" xfId="0" applyNumberFormat="1" applyFont="1" applyBorder="1" applyAlignment="1">
      <alignment horizontal="right"/>
    </xf>
    <xf numFmtId="4" fontId="19" fillId="0" borderId="14" xfId="0" applyNumberFormat="1" applyFont="1" applyBorder="1" applyAlignment="1">
      <alignment horizontal="right"/>
    </xf>
    <xf numFmtId="0" fontId="19" fillId="2" borderId="11" xfId="0" applyFont="1" applyFill="1" applyBorder="1" applyAlignment="1">
      <alignment horizontal="center"/>
    </xf>
    <xf numFmtId="4" fontId="19" fillId="2" borderId="32" xfId="0" applyNumberFormat="1" applyFont="1" applyFill="1" applyBorder="1" applyAlignment="1">
      <alignment horizontal="right"/>
    </xf>
    <xf numFmtId="4" fontId="19" fillId="2" borderId="10" xfId="0" applyNumberFormat="1" applyFont="1" applyFill="1" applyBorder="1" applyAlignment="1">
      <alignment horizontal="right"/>
    </xf>
    <xf numFmtId="0" fontId="18" fillId="2" borderId="23" xfId="0" applyFont="1" applyFill="1" applyBorder="1" applyAlignment="1">
      <alignment horizontal="center"/>
    </xf>
    <xf numFmtId="165" fontId="19" fillId="2" borderId="33" xfId="0" applyNumberFormat="1" applyFont="1" applyFill="1" applyBorder="1" applyAlignment="1">
      <alignment horizontal="right"/>
    </xf>
    <xf numFmtId="165" fontId="19" fillId="2" borderId="24" xfId="0" applyNumberFormat="1" applyFont="1" applyFill="1" applyBorder="1" applyAlignment="1">
      <alignment horizontal="right"/>
    </xf>
    <xf numFmtId="0" fontId="18" fillId="2" borderId="11" xfId="0" applyFont="1" applyFill="1" applyBorder="1" applyAlignment="1">
      <alignment horizontal="center"/>
    </xf>
    <xf numFmtId="165" fontId="19" fillId="2" borderId="32" xfId="0" applyNumberFormat="1" applyFont="1" applyFill="1" applyBorder="1" applyAlignment="1">
      <alignment horizontal="right"/>
    </xf>
    <xf numFmtId="165" fontId="19" fillId="2" borderId="10" xfId="0" applyNumberFormat="1" applyFont="1" applyFill="1" applyBorder="1" applyAlignment="1">
      <alignment horizontal="right"/>
    </xf>
    <xf numFmtId="0" fontId="15" fillId="0" borderId="36" xfId="0" applyFont="1" applyBorder="1"/>
    <xf numFmtId="0" fontId="15" fillId="0" borderId="20" xfId="0" applyFont="1" applyBorder="1"/>
    <xf numFmtId="0" fontId="20" fillId="0" borderId="0" xfId="0" applyFont="1"/>
    <xf numFmtId="4" fontId="15" fillId="0" borderId="0" xfId="0" applyNumberFormat="1" applyFont="1"/>
    <xf numFmtId="0" fontId="21" fillId="0" borderId="0" xfId="0" applyFont="1"/>
    <xf numFmtId="4" fontId="22" fillId="0" borderId="0" xfId="0" applyNumberFormat="1" applyFont="1"/>
    <xf numFmtId="0" fontId="23" fillId="0" borderId="0" xfId="0" applyFont="1"/>
    <xf numFmtId="4" fontId="24" fillId="0" borderId="0" xfId="0" applyNumberFormat="1" applyFont="1"/>
    <xf numFmtId="0" fontId="25" fillId="2" borderId="2" xfId="0" applyFont="1" applyFill="1" applyBorder="1"/>
    <xf numFmtId="0" fontId="25" fillId="2" borderId="3" xfId="0" applyFont="1" applyFill="1" applyBorder="1"/>
    <xf numFmtId="0" fontId="25" fillId="2" borderId="5" xfId="0" applyFont="1" applyFill="1" applyBorder="1"/>
    <xf numFmtId="0" fontId="25" fillId="2" borderId="6" xfId="0" applyFont="1" applyFill="1" applyBorder="1"/>
    <xf numFmtId="0" fontId="25" fillId="2" borderId="1" xfId="0" applyFont="1" applyFill="1" applyBorder="1"/>
    <xf numFmtId="0" fontId="27" fillId="2" borderId="1" xfId="0" applyFont="1" applyFill="1" applyBorder="1" applyAlignment="1">
      <alignment horizontal="center"/>
    </xf>
    <xf numFmtId="0" fontId="25" fillId="2" borderId="1" xfId="0" applyFont="1" applyFill="1" applyBorder="1" applyAlignment="1">
      <alignment horizontal="center"/>
    </xf>
    <xf numFmtId="0" fontId="25" fillId="2" borderId="7" xfId="0" applyFont="1" applyFill="1" applyBorder="1"/>
    <xf numFmtId="0" fontId="29" fillId="0" borderId="0" xfId="0" applyFont="1" applyAlignment="1">
      <alignment horizontal="center"/>
    </xf>
    <xf numFmtId="0" fontId="29" fillId="2" borderId="1" xfId="0" applyFont="1" applyFill="1" applyBorder="1" applyAlignment="1">
      <alignment horizontal="center"/>
    </xf>
    <xf numFmtId="0" fontId="29" fillId="2" borderId="1" xfId="0" applyFont="1" applyFill="1" applyBorder="1"/>
    <xf numFmtId="0" fontId="29" fillId="2" borderId="1" xfId="0" applyFont="1" applyFill="1" applyBorder="1" applyAlignment="1">
      <alignment horizontal="left"/>
    </xf>
    <xf numFmtId="0" fontId="19" fillId="2" borderId="1" xfId="0" applyFont="1" applyFill="1" applyBorder="1"/>
    <xf numFmtId="0" fontId="18" fillId="2" borderId="3" xfId="0" applyFont="1" applyFill="1" applyBorder="1" applyAlignment="1">
      <alignment horizontal="center"/>
    </xf>
    <xf numFmtId="0" fontId="18" fillId="2" borderId="22" xfId="0" applyFont="1" applyFill="1" applyBorder="1" applyAlignment="1">
      <alignment horizontal="center"/>
    </xf>
    <xf numFmtId="0" fontId="18" fillId="2" borderId="5" xfId="0" applyFont="1" applyFill="1" applyBorder="1" applyAlignment="1">
      <alignment horizontal="center"/>
    </xf>
    <xf numFmtId="0" fontId="18" fillId="2" borderId="1" xfId="0" applyFont="1" applyFill="1" applyBorder="1" applyAlignment="1">
      <alignment horizontal="center"/>
    </xf>
    <xf numFmtId="0" fontId="18" fillId="2" borderId="7" xfId="0" applyFont="1" applyFill="1" applyBorder="1" applyAlignment="1">
      <alignment horizontal="center"/>
    </xf>
    <xf numFmtId="0" fontId="19" fillId="2" borderId="7" xfId="0" applyFont="1" applyFill="1" applyBorder="1" applyAlignment="1">
      <alignment horizontal="center"/>
    </xf>
    <xf numFmtId="0" fontId="19" fillId="4" borderId="24" xfId="0" applyFont="1" applyFill="1" applyBorder="1" applyAlignment="1">
      <alignment horizontal="center"/>
    </xf>
    <xf numFmtId="0" fontId="19" fillId="4" borderId="10" xfId="0" applyFont="1" applyFill="1" applyBorder="1" applyAlignment="1">
      <alignment horizontal="center"/>
    </xf>
    <xf numFmtId="0" fontId="31" fillId="2" borderId="7" xfId="0" applyFont="1" applyFill="1" applyBorder="1" applyAlignment="1">
      <alignment horizontal="center"/>
    </xf>
    <xf numFmtId="0" fontId="19" fillId="2" borderId="23" xfId="0" applyFont="1" applyFill="1" applyBorder="1" applyAlignment="1">
      <alignment horizontal="center"/>
    </xf>
    <xf numFmtId="0" fontId="18" fillId="2" borderId="1" xfId="0" applyFont="1" applyFill="1" applyBorder="1" applyAlignment="1">
      <alignment horizontal="left"/>
    </xf>
    <xf numFmtId="0" fontId="32" fillId="2" borderId="1" xfId="0" applyFont="1" applyFill="1" applyBorder="1" applyAlignment="1">
      <alignment horizontal="left"/>
    </xf>
    <xf numFmtId="0" fontId="19" fillId="2" borderId="17" xfId="0" applyFont="1" applyFill="1" applyBorder="1" applyAlignment="1">
      <alignment horizontal="center"/>
    </xf>
    <xf numFmtId="0" fontId="19" fillId="2" borderId="1" xfId="0" applyFont="1" applyFill="1" applyBorder="1" applyAlignment="1">
      <alignment horizontal="left"/>
    </xf>
    <xf numFmtId="9" fontId="19" fillId="4" borderId="23" xfId="0" applyNumberFormat="1" applyFont="1" applyFill="1" applyBorder="1" applyAlignment="1">
      <alignment horizontal="center"/>
    </xf>
    <xf numFmtId="9" fontId="19" fillId="4" borderId="24" xfId="0" applyNumberFormat="1" applyFont="1" applyFill="1" applyBorder="1" applyAlignment="1">
      <alignment horizontal="center"/>
    </xf>
    <xf numFmtId="9" fontId="19" fillId="4" borderId="10" xfId="0" applyNumberFormat="1" applyFont="1" applyFill="1" applyBorder="1" applyAlignment="1">
      <alignment horizontal="center"/>
    </xf>
    <xf numFmtId="9" fontId="19" fillId="4" borderId="11" xfId="0" applyNumberFormat="1" applyFont="1" applyFill="1" applyBorder="1" applyAlignment="1">
      <alignment horizontal="center"/>
    </xf>
    <xf numFmtId="166" fontId="25" fillId="0" borderId="23" xfId="0" applyNumberFormat="1" applyFont="1" applyBorder="1"/>
    <xf numFmtId="0" fontId="25" fillId="2" borderId="1" xfId="0" applyFont="1" applyFill="1" applyBorder="1" applyAlignment="1">
      <alignment horizontal="left"/>
    </xf>
    <xf numFmtId="0" fontId="19" fillId="2" borderId="17" xfId="0" applyFont="1" applyFill="1" applyBorder="1"/>
    <xf numFmtId="0" fontId="19" fillId="2" borderId="10" xfId="0" applyFont="1" applyFill="1" applyBorder="1"/>
    <xf numFmtId="0" fontId="25" fillId="2" borderId="9" xfId="0" applyFont="1" applyFill="1" applyBorder="1"/>
    <xf numFmtId="0" fontId="25" fillId="2" borderId="22" xfId="0" applyFont="1" applyFill="1" applyBorder="1"/>
    <xf numFmtId="0" fontId="25" fillId="2" borderId="17" xfId="0" applyFont="1" applyFill="1" applyBorder="1"/>
    <xf numFmtId="0" fontId="25" fillId="2" borderId="10" xfId="0" applyFont="1" applyFill="1" applyBorder="1"/>
    <xf numFmtId="0" fontId="33" fillId="2" borderId="2" xfId="0" applyFont="1" applyFill="1" applyBorder="1"/>
    <xf numFmtId="0" fontId="34" fillId="2" borderId="3" xfId="0" applyFont="1" applyFill="1" applyBorder="1" applyAlignment="1">
      <alignment horizontal="center"/>
    </xf>
    <xf numFmtId="0" fontId="33" fillId="2" borderId="5" xfId="0" applyFont="1" applyFill="1" applyBorder="1"/>
    <xf numFmtId="0" fontId="33" fillId="2" borderId="6" xfId="0" applyFont="1" applyFill="1" applyBorder="1"/>
    <xf numFmtId="0" fontId="35" fillId="2" borderId="1" xfId="0" applyFont="1" applyFill="1" applyBorder="1" applyAlignment="1">
      <alignment horizontal="center"/>
    </xf>
    <xf numFmtId="0" fontId="36" fillId="2" borderId="1" xfId="0" applyFont="1" applyFill="1" applyBorder="1"/>
    <xf numFmtId="0" fontId="35" fillId="2" borderId="1" xfId="0" applyFont="1" applyFill="1" applyBorder="1" applyAlignment="1">
      <alignment horizontal="left"/>
    </xf>
    <xf numFmtId="0" fontId="33" fillId="2" borderId="1" xfId="0" applyFont="1" applyFill="1" applyBorder="1"/>
    <xf numFmtId="0" fontId="33" fillId="2" borderId="7" xfId="0" applyFont="1" applyFill="1" applyBorder="1"/>
    <xf numFmtId="0" fontId="18" fillId="2" borderId="1" xfId="0" applyFont="1" applyFill="1" applyBorder="1"/>
    <xf numFmtId="0" fontId="33" fillId="0" borderId="0" xfId="0" applyFont="1"/>
    <xf numFmtId="0" fontId="36" fillId="2" borderId="6" xfId="0" applyFont="1" applyFill="1" applyBorder="1" applyAlignment="1">
      <alignment horizontal="center"/>
    </xf>
    <xf numFmtId="0" fontId="35" fillId="2" borderId="2" xfId="0" applyFont="1" applyFill="1" applyBorder="1" applyAlignment="1">
      <alignment horizontal="center"/>
    </xf>
    <xf numFmtId="0" fontId="35" fillId="2" borderId="3" xfId="0" applyFont="1" applyFill="1" applyBorder="1" applyAlignment="1">
      <alignment horizontal="center"/>
    </xf>
    <xf numFmtId="0" fontId="36" fillId="2" borderId="22" xfId="0" applyFont="1" applyFill="1" applyBorder="1" applyAlignment="1">
      <alignment horizontal="center"/>
    </xf>
    <xf numFmtId="0" fontId="36" fillId="2" borderId="5" xfId="0" applyFont="1" applyFill="1" applyBorder="1" applyAlignment="1">
      <alignment horizontal="center"/>
    </xf>
    <xf numFmtId="0" fontId="36" fillId="2" borderId="7" xfId="0" applyFont="1" applyFill="1" applyBorder="1" applyAlignment="1">
      <alignment horizontal="center"/>
    </xf>
    <xf numFmtId="0" fontId="35" fillId="2" borderId="6" xfId="0" applyFont="1" applyFill="1" applyBorder="1" applyAlignment="1">
      <alignment horizontal="center"/>
    </xf>
    <xf numFmtId="0" fontId="19" fillId="2" borderId="6" xfId="0" applyFont="1" applyFill="1" applyBorder="1" applyAlignment="1">
      <alignment horizontal="center"/>
    </xf>
    <xf numFmtId="0" fontId="35" fillId="2" borderId="18" xfId="0" applyFont="1" applyFill="1" applyBorder="1" applyAlignment="1">
      <alignment horizontal="center"/>
    </xf>
    <xf numFmtId="0" fontId="29" fillId="2" borderId="6" xfId="0" applyFont="1" applyFill="1" applyBorder="1"/>
    <xf numFmtId="0" fontId="37" fillId="2" borderId="17" xfId="0" applyFont="1" applyFill="1" applyBorder="1" applyAlignment="1">
      <alignment horizontal="left"/>
    </xf>
    <xf numFmtId="0" fontId="33" fillId="2" borderId="17" xfId="0" applyFont="1" applyFill="1" applyBorder="1"/>
    <xf numFmtId="0" fontId="25" fillId="2" borderId="19" xfId="0" applyFont="1" applyFill="1" applyBorder="1"/>
    <xf numFmtId="44" fontId="37" fillId="4" borderId="11" xfId="0" applyNumberFormat="1" applyFont="1" applyFill="1" applyBorder="1" applyAlignment="1">
      <alignment horizontal="left"/>
    </xf>
    <xf numFmtId="44" fontId="33" fillId="2" borderId="10" xfId="0" applyNumberFormat="1" applyFont="1" applyFill="1" applyBorder="1"/>
    <xf numFmtId="44" fontId="37" fillId="4" borderId="10" xfId="0" applyNumberFormat="1" applyFont="1" applyFill="1" applyBorder="1" applyAlignment="1">
      <alignment horizontal="left"/>
    </xf>
    <xf numFmtId="44" fontId="37" fillId="4" borderId="17" xfId="0" applyNumberFormat="1" applyFont="1" applyFill="1" applyBorder="1" applyAlignment="1">
      <alignment horizontal="left"/>
    </xf>
    <xf numFmtId="0" fontId="36" fillId="2" borderId="17" xfId="0" applyFont="1" applyFill="1" applyBorder="1" applyAlignment="1">
      <alignment horizontal="center"/>
    </xf>
    <xf numFmtId="44" fontId="37" fillId="2" borderId="11" xfId="0" applyNumberFormat="1" applyFont="1" applyFill="1" applyBorder="1" applyAlignment="1">
      <alignment horizontal="left"/>
    </xf>
    <xf numFmtId="0" fontId="37" fillId="2" borderId="1" xfId="0" applyFont="1" applyFill="1" applyBorder="1" applyAlignment="1">
      <alignment horizontal="left"/>
    </xf>
    <xf numFmtId="44" fontId="33" fillId="2" borderId="11" xfId="0" applyNumberFormat="1" applyFont="1" applyFill="1" applyBorder="1" applyAlignment="1">
      <alignment horizontal="left"/>
    </xf>
    <xf numFmtId="0" fontId="29" fillId="2" borderId="1" xfId="0" applyFont="1" applyFill="1" applyBorder="1" applyAlignment="1">
      <alignment horizontal="right"/>
    </xf>
    <xf numFmtId="0" fontId="33" fillId="2" borderId="17" xfId="0" applyFont="1" applyFill="1" applyBorder="1" applyAlignment="1">
      <alignment horizontal="left"/>
    </xf>
    <xf numFmtId="0" fontId="33" fillId="2" borderId="7" xfId="0" applyFont="1" applyFill="1" applyBorder="1" applyAlignment="1">
      <alignment horizontal="left"/>
    </xf>
    <xf numFmtId="0" fontId="29" fillId="2" borderId="7" xfId="0" applyFont="1" applyFill="1" applyBorder="1"/>
    <xf numFmtId="0" fontId="36" fillId="2" borderId="1" xfId="0" applyFont="1" applyFill="1" applyBorder="1" applyAlignment="1">
      <alignment horizontal="center"/>
    </xf>
    <xf numFmtId="0" fontId="35" fillId="2" borderId="18" xfId="0" applyFont="1" applyFill="1" applyBorder="1"/>
    <xf numFmtId="0" fontId="35" fillId="2" borderId="9" xfId="0" applyFont="1" applyFill="1" applyBorder="1" applyAlignment="1">
      <alignment horizontal="center"/>
    </xf>
    <xf numFmtId="44" fontId="37" fillId="2" borderId="17" xfId="0" applyNumberFormat="1" applyFont="1" applyFill="1" applyBorder="1" applyAlignment="1">
      <alignment horizontal="left"/>
    </xf>
    <xf numFmtId="0" fontId="33" fillId="2" borderId="10" xfId="0" applyFont="1" applyFill="1" applyBorder="1"/>
    <xf numFmtId="0" fontId="38" fillId="2" borderId="1" xfId="0" applyFont="1" applyFill="1" applyBorder="1" applyAlignment="1">
      <alignment vertical="top"/>
    </xf>
    <xf numFmtId="0" fontId="25" fillId="0" borderId="0" xfId="0" applyFont="1"/>
    <xf numFmtId="0" fontId="33" fillId="2" borderId="1" xfId="0" applyFont="1" applyFill="1" applyBorder="1" applyAlignment="1">
      <alignment horizontal="left"/>
    </xf>
    <xf numFmtId="0" fontId="35" fillId="2" borderId="17" xfId="0" applyFont="1" applyFill="1" applyBorder="1" applyAlignment="1">
      <alignment horizontal="center"/>
    </xf>
    <xf numFmtId="0" fontId="25" fillId="0" borderId="20" xfId="0" applyFont="1" applyBorder="1"/>
    <xf numFmtId="0" fontId="39" fillId="2" borderId="17" xfId="0" applyFont="1" applyFill="1" applyBorder="1"/>
    <xf numFmtId="0" fontId="26" fillId="2" borderId="2" xfId="0" applyFont="1" applyFill="1" applyBorder="1" applyAlignment="1">
      <alignment horizontal="center"/>
    </xf>
    <xf numFmtId="0" fontId="39" fillId="2" borderId="1" xfId="0" applyFont="1" applyFill="1" applyBorder="1"/>
    <xf numFmtId="0" fontId="18" fillId="2" borderId="6" xfId="0" applyFont="1" applyFill="1" applyBorder="1"/>
    <xf numFmtId="0" fontId="29" fillId="2" borderId="6" xfId="0" applyFont="1" applyFill="1" applyBorder="1" applyAlignment="1">
      <alignment horizontal="center"/>
    </xf>
    <xf numFmtId="0" fontId="18" fillId="2" borderId="6" xfId="0" applyFont="1" applyFill="1" applyBorder="1" applyAlignment="1">
      <alignment horizontal="center"/>
    </xf>
    <xf numFmtId="0" fontId="40" fillId="2" borderId="7" xfId="0" applyFont="1" applyFill="1" applyBorder="1" applyAlignment="1">
      <alignment horizontal="center"/>
    </xf>
    <xf numFmtId="0" fontId="25" fillId="2" borderId="7" xfId="0" applyFont="1" applyFill="1" applyBorder="1" applyAlignment="1">
      <alignment horizontal="center"/>
    </xf>
    <xf numFmtId="0" fontId="25" fillId="2" borderId="6" xfId="0" applyFont="1" applyFill="1" applyBorder="1" applyAlignment="1">
      <alignment horizontal="center"/>
    </xf>
    <xf numFmtId="0" fontId="29" fillId="2" borderId="17" xfId="0" applyFont="1" applyFill="1" applyBorder="1"/>
    <xf numFmtId="0" fontId="41" fillId="2" borderId="7" xfId="0" applyFont="1" applyFill="1" applyBorder="1"/>
    <xf numFmtId="0" fontId="19" fillId="4" borderId="8" xfId="0" applyFont="1" applyFill="1" applyBorder="1" applyAlignment="1">
      <alignment horizontal="center"/>
    </xf>
    <xf numFmtId="0" fontId="19" fillId="4" borderId="18" xfId="0" applyFont="1" applyFill="1" applyBorder="1" applyAlignment="1">
      <alignment horizontal="center"/>
    </xf>
    <xf numFmtId="44" fontId="25" fillId="4" borderId="11" xfId="0" applyNumberFormat="1" applyFont="1" applyFill="1" applyBorder="1"/>
    <xf numFmtId="44" fontId="25" fillId="4" borderId="10" xfId="0" applyNumberFormat="1" applyFont="1" applyFill="1" applyBorder="1"/>
    <xf numFmtId="0" fontId="41" fillId="4" borderId="18" xfId="0" applyFont="1" applyFill="1" applyBorder="1" applyAlignment="1">
      <alignment vertical="top"/>
    </xf>
    <xf numFmtId="0" fontId="39" fillId="2" borderId="7" xfId="0" applyFont="1" applyFill="1" applyBorder="1"/>
    <xf numFmtId="0" fontId="25" fillId="0" borderId="13" xfId="0" applyFont="1" applyBorder="1"/>
    <xf numFmtId="0" fontId="41" fillId="2" borderId="1" xfId="0" applyFont="1" applyFill="1" applyBorder="1"/>
    <xf numFmtId="0" fontId="29" fillId="2" borderId="6" xfId="0" applyFont="1" applyFill="1" applyBorder="1" applyAlignment="1">
      <alignment horizontal="right"/>
    </xf>
    <xf numFmtId="0" fontId="29" fillId="2" borderId="7" xfId="0" applyFont="1" applyFill="1" applyBorder="1" applyAlignment="1">
      <alignment horizontal="right"/>
    </xf>
    <xf numFmtId="44" fontId="29" fillId="2" borderId="10" xfId="0" applyNumberFormat="1" applyFont="1" applyFill="1" applyBorder="1" applyAlignment="1">
      <alignment horizontal="right"/>
    </xf>
    <xf numFmtId="44" fontId="25" fillId="2" borderId="22" xfId="0" applyNumberFormat="1" applyFont="1" applyFill="1" applyBorder="1"/>
    <xf numFmtId="44" fontId="25" fillId="2" borderId="10" xfId="0" applyNumberFormat="1" applyFont="1" applyFill="1" applyBorder="1"/>
    <xf numFmtId="0" fontId="41" fillId="4" borderId="8" xfId="0" applyFont="1" applyFill="1" applyBorder="1" applyAlignment="1">
      <alignment vertical="top"/>
    </xf>
    <xf numFmtId="0" fontId="41" fillId="4" borderId="11" xfId="0" applyFont="1" applyFill="1" applyBorder="1" applyAlignment="1">
      <alignment vertical="top"/>
    </xf>
    <xf numFmtId="0" fontId="40" fillId="2" borderId="1" xfId="0" applyFont="1" applyFill="1" applyBorder="1" applyAlignment="1">
      <alignment horizontal="center"/>
    </xf>
    <xf numFmtId="0" fontId="41" fillId="4" borderId="18" xfId="0" applyFont="1" applyFill="1" applyBorder="1"/>
    <xf numFmtId="0" fontId="41" fillId="4" borderId="11" xfId="0" applyFont="1" applyFill="1" applyBorder="1"/>
    <xf numFmtId="44" fontId="29" fillId="2" borderId="10" xfId="0" applyNumberFormat="1" applyFont="1" applyFill="1" applyBorder="1"/>
    <xf numFmtId="0" fontId="41" fillId="2" borderId="7" xfId="0" applyFont="1" applyFill="1" applyBorder="1" applyAlignment="1">
      <alignment horizontal="center"/>
    </xf>
    <xf numFmtId="44" fontId="29" fillId="2" borderId="23" xfId="0" applyNumberFormat="1" applyFont="1" applyFill="1" applyBorder="1" applyAlignment="1">
      <alignment horizontal="right"/>
    </xf>
    <xf numFmtId="0" fontId="41" fillId="0" borderId="0" xfId="0" applyFont="1"/>
    <xf numFmtId="0" fontId="41" fillId="4" borderId="8" xfId="0" applyFont="1" applyFill="1" applyBorder="1"/>
    <xf numFmtId="0" fontId="41" fillId="2" borderId="17" xfId="0" applyFont="1" applyFill="1" applyBorder="1"/>
    <xf numFmtId="0" fontId="42" fillId="2" borderId="7" xfId="0" applyFont="1" applyFill="1" applyBorder="1"/>
    <xf numFmtId="0" fontId="25" fillId="2" borderId="17" xfId="0" applyFont="1" applyFill="1" applyBorder="1" applyAlignment="1">
      <alignment horizontal="center"/>
    </xf>
    <xf numFmtId="0" fontId="41" fillId="4" borderId="43" xfId="0" applyFont="1" applyFill="1" applyBorder="1" applyAlignment="1">
      <alignment vertical="top" wrapText="1"/>
    </xf>
    <xf numFmtId="0" fontId="29" fillId="2" borderId="9" xfId="0" applyFont="1" applyFill="1" applyBorder="1" applyAlignment="1">
      <alignment horizontal="right"/>
    </xf>
    <xf numFmtId="0" fontId="29" fillId="2" borderId="17" xfId="0" applyFont="1" applyFill="1" applyBorder="1" applyAlignment="1">
      <alignment horizontal="right"/>
    </xf>
    <xf numFmtId="0" fontId="41" fillId="2" borderId="10" xfId="0" applyFont="1" applyFill="1" applyBorder="1"/>
    <xf numFmtId="0" fontId="19" fillId="2" borderId="2" xfId="0" applyFont="1" applyFill="1" applyBorder="1"/>
    <xf numFmtId="0" fontId="19" fillId="2" borderId="5" xfId="0" applyFont="1" applyFill="1" applyBorder="1"/>
    <xf numFmtId="0" fontId="19" fillId="0" borderId="0" xfId="0" applyFont="1"/>
    <xf numFmtId="0" fontId="19" fillId="2" borderId="6" xfId="0" applyFont="1" applyFill="1" applyBorder="1"/>
    <xf numFmtId="0" fontId="19" fillId="2" borderId="7" xfId="0" applyFont="1" applyFill="1" applyBorder="1"/>
    <xf numFmtId="0" fontId="19" fillId="2" borderId="3" xfId="0" applyFont="1" applyFill="1" applyBorder="1"/>
    <xf numFmtId="0" fontId="18" fillId="0" borderId="12"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3" xfId="0" applyFont="1" applyBorder="1" applyAlignment="1">
      <alignment horizontal="center"/>
    </xf>
    <xf numFmtId="0" fontId="18" fillId="0" borderId="16" xfId="0" applyFont="1" applyBorder="1" applyAlignment="1">
      <alignment horizontal="center"/>
    </xf>
    <xf numFmtId="0" fontId="40" fillId="6" borderId="23" xfId="0" applyFont="1" applyFill="1" applyBorder="1"/>
    <xf numFmtId="0" fontId="40" fillId="2" borderId="1" xfId="0" applyFont="1" applyFill="1" applyBorder="1"/>
    <xf numFmtId="0" fontId="18" fillId="2" borderId="9" xfId="0" applyFont="1" applyFill="1" applyBorder="1" applyAlignment="1">
      <alignment horizontal="center"/>
    </xf>
    <xf numFmtId="0" fontId="19" fillId="5" borderId="11" xfId="0" applyFont="1" applyFill="1" applyBorder="1"/>
    <xf numFmtId="0" fontId="19" fillId="5" borderId="9" xfId="0" applyFont="1" applyFill="1" applyBorder="1" applyAlignment="1">
      <alignment horizontal="center"/>
    </xf>
    <xf numFmtId="44" fontId="19" fillId="5" borderId="17" xfId="0" applyNumberFormat="1" applyFont="1" applyFill="1" applyBorder="1" applyAlignment="1">
      <alignment horizontal="center"/>
    </xf>
    <xf numFmtId="44" fontId="19" fillId="0" borderId="12" xfId="0" applyNumberFormat="1" applyFont="1" applyBorder="1" applyAlignment="1">
      <alignment horizontal="center"/>
    </xf>
    <xf numFmtId="0" fontId="18" fillId="2" borderId="7" xfId="0" applyFont="1" applyFill="1" applyBorder="1"/>
    <xf numFmtId="0" fontId="18" fillId="0" borderId="0" xfId="0" applyFont="1"/>
    <xf numFmtId="0" fontId="19" fillId="5" borderId="11" xfId="0" applyFont="1" applyFill="1" applyBorder="1" applyAlignment="1">
      <alignment horizontal="left"/>
    </xf>
    <xf numFmtId="0" fontId="18" fillId="2" borderId="11" xfId="0" applyFont="1" applyFill="1" applyBorder="1"/>
    <xf numFmtId="0" fontId="18" fillId="0" borderId="14" xfId="0" applyFont="1" applyBorder="1" applyAlignment="1">
      <alignment horizontal="center"/>
    </xf>
    <xf numFmtId="44" fontId="18" fillId="0" borderId="21" xfId="0" applyNumberFormat="1" applyFont="1" applyBorder="1" applyAlignment="1">
      <alignment horizontal="center"/>
    </xf>
    <xf numFmtId="166" fontId="18" fillId="0" borderId="21" xfId="0" applyNumberFormat="1" applyFont="1" applyBorder="1" applyAlignment="1">
      <alignment horizontal="center"/>
    </xf>
    <xf numFmtId="0" fontId="18" fillId="2" borderId="18" xfId="0" applyFont="1" applyFill="1" applyBorder="1"/>
    <xf numFmtId="44" fontId="43" fillId="2" borderId="10" xfId="0" applyNumberFormat="1" applyFont="1" applyFill="1" applyBorder="1" applyAlignment="1">
      <alignment horizontal="center"/>
    </xf>
    <xf numFmtId="166" fontId="43" fillId="2" borderId="10" xfId="0" applyNumberFormat="1" applyFont="1" applyFill="1" applyBorder="1" applyAlignment="1">
      <alignment horizontal="center"/>
    </xf>
    <xf numFmtId="0" fontId="18" fillId="0" borderId="30" xfId="0" applyFont="1" applyBorder="1" applyAlignment="1">
      <alignment horizontal="center"/>
    </xf>
    <xf numFmtId="0" fontId="18" fillId="2" borderId="18" xfId="0" applyFont="1" applyFill="1" applyBorder="1" applyAlignment="1">
      <alignment horizontal="center"/>
    </xf>
    <xf numFmtId="0" fontId="19" fillId="2" borderId="10" xfId="0" applyFont="1" applyFill="1" applyBorder="1" applyAlignment="1">
      <alignment horizontal="center"/>
    </xf>
    <xf numFmtId="0" fontId="19" fillId="0" borderId="12" xfId="0" applyFont="1" applyBorder="1"/>
    <xf numFmtId="44" fontId="19" fillId="5" borderId="10" xfId="0" applyNumberFormat="1" applyFont="1" applyFill="1" applyBorder="1" applyAlignment="1">
      <alignment horizontal="center"/>
    </xf>
    <xf numFmtId="44" fontId="19" fillId="0" borderId="21" xfId="0" applyNumberFormat="1" applyFont="1" applyBorder="1" applyAlignment="1">
      <alignment horizontal="center"/>
    </xf>
    <xf numFmtId="44" fontId="19" fillId="5" borderId="24" xfId="0" applyNumberFormat="1" applyFont="1" applyFill="1" applyBorder="1" applyAlignment="1">
      <alignment horizontal="center"/>
    </xf>
    <xf numFmtId="44" fontId="19" fillId="0" borderId="23" xfId="0" applyNumberFormat="1" applyFont="1" applyBorder="1" applyAlignment="1">
      <alignment horizontal="center"/>
    </xf>
    <xf numFmtId="10" fontId="19" fillId="5" borderId="10" xfId="0" applyNumberFormat="1" applyFont="1" applyFill="1" applyBorder="1" applyAlignment="1">
      <alignment horizontal="center"/>
    </xf>
    <xf numFmtId="10" fontId="19" fillId="0" borderId="21" xfId="0" applyNumberFormat="1" applyFont="1" applyBorder="1" applyAlignment="1">
      <alignment horizontal="center"/>
    </xf>
    <xf numFmtId="0" fontId="19" fillId="2" borderId="9" xfId="0" applyFont="1" applyFill="1" applyBorder="1" applyAlignment="1">
      <alignment horizontal="center"/>
    </xf>
    <xf numFmtId="0" fontId="19" fillId="2" borderId="9" xfId="0" applyFont="1" applyFill="1" applyBorder="1"/>
    <xf numFmtId="0" fontId="18" fillId="2" borderId="17" xfId="0" applyFont="1" applyFill="1" applyBorder="1"/>
    <xf numFmtId="0" fontId="18" fillId="2" borderId="3" xfId="0" applyFont="1" applyFill="1" applyBorder="1"/>
    <xf numFmtId="0" fontId="40" fillId="7" borderId="23" xfId="0" applyFont="1" applyFill="1" applyBorder="1"/>
    <xf numFmtId="0" fontId="44" fillId="2" borderId="7" xfId="0" applyFont="1" applyFill="1" applyBorder="1"/>
    <xf numFmtId="44" fontId="18" fillId="2" borderId="7" xfId="0" applyNumberFormat="1" applyFont="1" applyFill="1" applyBorder="1" applyAlignment="1">
      <alignment horizontal="center"/>
    </xf>
    <xf numFmtId="44" fontId="18" fillId="2" borderId="7" xfId="0" applyNumberFormat="1" applyFont="1" applyFill="1" applyBorder="1"/>
    <xf numFmtId="2" fontId="18" fillId="2" borderId="7" xfId="0" applyNumberFormat="1" applyFont="1" applyFill="1" applyBorder="1" applyAlignment="1">
      <alignment horizontal="center"/>
    </xf>
    <xf numFmtId="2" fontId="18" fillId="2" borderId="10" xfId="0" applyNumberFormat="1" applyFont="1" applyFill="1" applyBorder="1" applyAlignment="1">
      <alignment horizontal="center"/>
    </xf>
    <xf numFmtId="0" fontId="45" fillId="2" borderId="17" xfId="0" applyFont="1" applyFill="1" applyBorder="1"/>
    <xf numFmtId="0" fontId="45" fillId="2" borderId="1" xfId="0" applyFont="1" applyFill="1" applyBorder="1"/>
    <xf numFmtId="0" fontId="47" fillId="0" borderId="0" xfId="0" applyFont="1"/>
    <xf numFmtId="0" fontId="18" fillId="2" borderId="60" xfId="0" applyFont="1" applyFill="1" applyBorder="1" applyAlignment="1">
      <alignment horizontal="center"/>
    </xf>
    <xf numFmtId="43" fontId="15" fillId="0" borderId="0" xfId="1" applyFont="1"/>
    <xf numFmtId="43" fontId="47" fillId="0" borderId="0" xfId="0" applyNumberFormat="1" applyFont="1"/>
    <xf numFmtId="0" fontId="47" fillId="0" borderId="0" xfId="0" applyFont="1" applyAlignment="1">
      <alignment horizontal="right"/>
    </xf>
    <xf numFmtId="0" fontId="49" fillId="0" borderId="0" xfId="0" applyFont="1"/>
    <xf numFmtId="4" fontId="49" fillId="0" borderId="0" xfId="0" applyNumberFormat="1" applyFont="1"/>
    <xf numFmtId="4" fontId="50" fillId="0" borderId="0" xfId="0" applyNumberFormat="1" applyFont="1"/>
    <xf numFmtId="4" fontId="51" fillId="0" borderId="0" xfId="0" applyNumberFormat="1" applyFont="1"/>
    <xf numFmtId="0" fontId="52" fillId="0" borderId="0" xfId="0" applyFont="1"/>
    <xf numFmtId="43" fontId="52" fillId="0" borderId="0" xfId="1" applyFont="1"/>
    <xf numFmtId="0" fontId="29" fillId="2" borderId="44" xfId="0" applyFont="1" applyFill="1" applyBorder="1" applyAlignment="1">
      <alignment horizontal="center"/>
    </xf>
    <xf numFmtId="0" fontId="25" fillId="2" borderId="44" xfId="0" applyFont="1" applyFill="1" applyBorder="1"/>
    <xf numFmtId="0" fontId="17" fillId="0" borderId="24" xfId="0" applyFont="1" applyBorder="1"/>
    <xf numFmtId="0" fontId="25" fillId="2" borderId="60" xfId="0" applyFont="1" applyFill="1" applyBorder="1"/>
    <xf numFmtId="44" fontId="25" fillId="4" borderId="12" xfId="0" applyNumberFormat="1" applyFont="1" applyFill="1" applyBorder="1"/>
    <xf numFmtId="44" fontId="25" fillId="4" borderId="47" xfId="0" applyNumberFormat="1" applyFont="1" applyFill="1" applyBorder="1"/>
    <xf numFmtId="0" fontId="41" fillId="2" borderId="45" xfId="0" applyFont="1" applyFill="1" applyBorder="1"/>
    <xf numFmtId="0" fontId="53" fillId="4" borderId="49" xfId="0" applyFont="1" applyFill="1" applyBorder="1" applyAlignment="1">
      <alignment horizontal="left"/>
    </xf>
    <xf numFmtId="0" fontId="53" fillId="4" borderId="18" xfId="0" applyFont="1" applyFill="1" applyBorder="1" applyAlignment="1">
      <alignment horizontal="left"/>
    </xf>
    <xf numFmtId="44" fontId="25" fillId="9" borderId="11" xfId="0" applyNumberFormat="1" applyFont="1" applyFill="1" applyBorder="1"/>
    <xf numFmtId="0" fontId="25" fillId="2" borderId="45" xfId="0" applyFont="1" applyFill="1" applyBorder="1"/>
    <xf numFmtId="44" fontId="25" fillId="2" borderId="47" xfId="0" applyNumberFormat="1" applyFont="1" applyFill="1" applyBorder="1"/>
    <xf numFmtId="0" fontId="41" fillId="4" borderId="49" xfId="0" applyFont="1" applyFill="1" applyBorder="1" applyAlignment="1">
      <alignment vertical="top"/>
    </xf>
    <xf numFmtId="44" fontId="19" fillId="0" borderId="12" xfId="2" applyFont="1" applyBorder="1" applyAlignment="1">
      <alignment horizontal="center"/>
    </xf>
    <xf numFmtId="6" fontId="41" fillId="4" borderId="18" xfId="0" applyNumberFormat="1" applyFont="1" applyFill="1" applyBorder="1" applyAlignment="1">
      <alignment horizontal="left"/>
    </xf>
    <xf numFmtId="0" fontId="18" fillId="10" borderId="43" xfId="0" applyFont="1" applyFill="1" applyBorder="1"/>
    <xf numFmtId="0" fontId="15" fillId="11" borderId="30" xfId="0" applyFont="1" applyFill="1" applyBorder="1"/>
    <xf numFmtId="0" fontId="15" fillId="11" borderId="12" xfId="0" applyFont="1" applyFill="1" applyBorder="1"/>
    <xf numFmtId="0" fontId="54" fillId="8" borderId="30" xfId="0" applyFont="1" applyFill="1" applyBorder="1"/>
    <xf numFmtId="0" fontId="17" fillId="8" borderId="30" xfId="0" applyFont="1" applyFill="1" applyBorder="1"/>
    <xf numFmtId="0" fontId="17" fillId="8" borderId="49" xfId="0" applyFont="1" applyFill="1" applyBorder="1"/>
    <xf numFmtId="0" fontId="54" fillId="11" borderId="30" xfId="0" applyFont="1" applyFill="1" applyBorder="1"/>
    <xf numFmtId="0" fontId="41" fillId="12" borderId="48" xfId="0" applyFont="1" applyFill="1" applyBorder="1"/>
    <xf numFmtId="0" fontId="17" fillId="8" borderId="12" xfId="0" applyFont="1" applyFill="1" applyBorder="1"/>
    <xf numFmtId="0" fontId="25" fillId="2" borderId="61" xfId="0" applyFont="1" applyFill="1" applyBorder="1"/>
    <xf numFmtId="0" fontId="25" fillId="2" borderId="62" xfId="0" applyFont="1" applyFill="1" applyBorder="1"/>
    <xf numFmtId="0" fontId="25" fillId="2" borderId="63" xfId="0" applyFont="1" applyFill="1" applyBorder="1"/>
    <xf numFmtId="0" fontId="25" fillId="2" borderId="64" xfId="0" applyFont="1" applyFill="1" applyBorder="1"/>
    <xf numFmtId="0" fontId="16" fillId="0" borderId="19" xfId="0" applyFont="1" applyBorder="1" applyAlignment="1">
      <alignment horizontal="center"/>
    </xf>
    <xf numFmtId="0" fontId="17" fillId="0" borderId="26" xfId="0" applyFont="1" applyBorder="1"/>
    <xf numFmtId="0" fontId="17" fillId="0" borderId="16" xfId="0" applyFont="1" applyBorder="1"/>
    <xf numFmtId="0" fontId="15" fillId="0" borderId="34" xfId="0" applyFont="1" applyBorder="1" applyAlignment="1">
      <alignment horizontal="center"/>
    </xf>
    <xf numFmtId="0" fontId="17" fillId="0" borderId="4" xfId="0" applyFont="1" applyBorder="1"/>
    <xf numFmtId="0" fontId="17" fillId="0" borderId="35" xfId="0" applyFont="1" applyBorder="1"/>
    <xf numFmtId="0" fontId="30" fillId="2" borderId="40" xfId="0" applyFont="1" applyFill="1" applyBorder="1" applyAlignment="1">
      <alignment horizontal="center"/>
    </xf>
    <xf numFmtId="0" fontId="17" fillId="0" borderId="41" xfId="0" applyFont="1" applyBorder="1"/>
    <xf numFmtId="0" fontId="17" fillId="0" borderId="42" xfId="0" applyFont="1" applyBorder="1"/>
    <xf numFmtId="0" fontId="19" fillId="2" borderId="34" xfId="0" applyFont="1" applyFill="1" applyBorder="1" applyAlignment="1">
      <alignment horizontal="left" vertical="top" wrapText="1"/>
    </xf>
    <xf numFmtId="0" fontId="17" fillId="0" borderId="4" xfId="0" applyFont="1" applyBorder="1" applyAlignment="1">
      <alignment vertical="top" wrapText="1"/>
    </xf>
    <xf numFmtId="0" fontId="17" fillId="0" borderId="35" xfId="0" applyFont="1" applyBorder="1" applyAlignment="1">
      <alignment vertical="top" wrapText="1"/>
    </xf>
    <xf numFmtId="0" fontId="17" fillId="0" borderId="13" xfId="0" applyFont="1" applyBorder="1" applyAlignment="1">
      <alignment vertical="top" wrapText="1"/>
    </xf>
    <xf numFmtId="0" fontId="0" fillId="0" borderId="0" xfId="0" applyAlignment="1">
      <alignment vertical="top" wrapText="1"/>
    </xf>
    <xf numFmtId="0" fontId="17" fillId="0" borderId="14" xfId="0" applyFont="1" applyBorder="1" applyAlignment="1">
      <alignment vertical="top" wrapText="1"/>
    </xf>
    <xf numFmtId="0" fontId="17" fillId="0" borderId="36" xfId="0" applyFont="1" applyBorder="1" applyAlignment="1">
      <alignment vertical="top" wrapText="1"/>
    </xf>
    <xf numFmtId="0" fontId="17" fillId="0" borderId="20" xfId="0" applyFont="1" applyBorder="1" applyAlignment="1">
      <alignment vertical="top" wrapText="1"/>
    </xf>
    <xf numFmtId="0" fontId="17" fillId="0" borderId="21" xfId="0" applyFont="1" applyBorder="1" applyAlignment="1">
      <alignment vertical="top" wrapText="1"/>
    </xf>
    <xf numFmtId="0" fontId="26" fillId="2" borderId="37" xfId="0" applyFont="1" applyFill="1" applyBorder="1" applyAlignment="1">
      <alignment horizontal="center"/>
    </xf>
    <xf numFmtId="0" fontId="17" fillId="0" borderId="38" xfId="0" applyFont="1" applyBorder="1"/>
    <xf numFmtId="0" fontId="17" fillId="0" borderId="39" xfId="0" applyFont="1" applyBorder="1"/>
    <xf numFmtId="0" fontId="25" fillId="2" borderId="37" xfId="0" applyFont="1" applyFill="1" applyBorder="1" applyAlignment="1">
      <alignment horizontal="center"/>
    </xf>
    <xf numFmtId="0" fontId="28" fillId="0" borderId="0" xfId="0" applyFont="1"/>
    <xf numFmtId="0" fontId="0" fillId="0" borderId="0" xfId="0"/>
    <xf numFmtId="0" fontId="29" fillId="2" borderId="37" xfId="0" applyFont="1" applyFill="1" applyBorder="1"/>
    <xf numFmtId="0" fontId="29" fillId="2" borderId="37" xfId="0" applyFont="1" applyFill="1" applyBorder="1" applyAlignment="1">
      <alignment horizontal="left"/>
    </xf>
    <xf numFmtId="0" fontId="25" fillId="2" borderId="19" xfId="0" applyFont="1" applyFill="1" applyBorder="1"/>
    <xf numFmtId="0" fontId="29" fillId="2" borderId="19" xfId="0" applyFont="1" applyFill="1" applyBorder="1" applyAlignment="1">
      <alignment horizontal="right"/>
    </xf>
    <xf numFmtId="0" fontId="15" fillId="0" borderId="20" xfId="0" applyFont="1" applyBorder="1"/>
    <xf numFmtId="0" fontId="17" fillId="0" borderId="21" xfId="0" applyFont="1" applyBorder="1"/>
    <xf numFmtId="0" fontId="29" fillId="2" borderId="19" xfId="0" applyFont="1" applyFill="1" applyBorder="1"/>
    <xf numFmtId="0" fontId="25" fillId="2" borderId="37" xfId="0" applyFont="1" applyFill="1" applyBorder="1"/>
    <xf numFmtId="0" fontId="29" fillId="2" borderId="46" xfId="0" applyFont="1" applyFill="1" applyBorder="1" applyAlignment="1">
      <alignment horizontal="right"/>
    </xf>
    <xf numFmtId="0" fontId="17" fillId="0" borderId="47" xfId="0" applyFont="1" applyBorder="1"/>
    <xf numFmtId="0" fontId="18" fillId="2" borderId="34" xfId="0" applyFont="1" applyFill="1" applyBorder="1" applyAlignment="1">
      <alignment horizontal="center"/>
    </xf>
    <xf numFmtId="0" fontId="17" fillId="0" borderId="36" xfId="0" applyFont="1" applyBorder="1"/>
    <xf numFmtId="0" fontId="29" fillId="2" borderId="44" xfId="0" applyFont="1" applyFill="1" applyBorder="1"/>
    <xf numFmtId="0" fontId="17" fillId="0" borderId="45" xfId="0" applyFont="1" applyBorder="1"/>
    <xf numFmtId="0" fontId="36" fillId="2" borderId="43" xfId="0" applyFont="1" applyFill="1" applyBorder="1" applyAlignment="1">
      <alignment horizontal="center"/>
    </xf>
    <xf numFmtId="0" fontId="17" fillId="0" borderId="12" xfId="0" applyFont="1" applyBorder="1"/>
    <xf numFmtId="0" fontId="34" fillId="2" borderId="40" xfId="0" applyFont="1" applyFill="1" applyBorder="1" applyAlignment="1">
      <alignment horizontal="center"/>
    </xf>
    <xf numFmtId="0" fontId="15" fillId="0" borderId="26" xfId="0" applyFont="1" applyBorder="1"/>
    <xf numFmtId="0" fontId="41" fillId="4" borderId="49" xfId="0" applyFont="1" applyFill="1" applyBorder="1" applyAlignment="1">
      <alignment horizontal="left" vertical="top" wrapText="1"/>
    </xf>
    <xf numFmtId="0" fontId="19" fillId="4" borderId="48" xfId="0" applyFont="1" applyFill="1" applyBorder="1" applyAlignment="1">
      <alignment horizontal="center"/>
    </xf>
    <xf numFmtId="0" fontId="17" fillId="0" borderId="30" xfId="0" applyFont="1" applyBorder="1"/>
    <xf numFmtId="0" fontId="25" fillId="2" borderId="50" xfId="0" applyFont="1" applyFill="1" applyBorder="1"/>
    <xf numFmtId="0" fontId="17" fillId="0" borderId="51" xfId="0" applyFont="1" applyBorder="1"/>
    <xf numFmtId="0" fontId="17" fillId="0" borderId="20" xfId="0" applyFont="1" applyBorder="1"/>
    <xf numFmtId="0" fontId="41" fillId="4" borderId="43" xfId="0" applyFont="1" applyFill="1" applyBorder="1"/>
    <xf numFmtId="0" fontId="26" fillId="2" borderId="40" xfId="0" applyFont="1" applyFill="1" applyBorder="1" applyAlignment="1">
      <alignment horizontal="center"/>
    </xf>
    <xf numFmtId="0" fontId="29" fillId="2" borderId="48" xfId="0" applyFont="1" applyFill="1" applyBorder="1" applyAlignment="1">
      <alignment horizontal="center"/>
    </xf>
    <xf numFmtId="0" fontId="25" fillId="0" borderId="19" xfId="0" applyFont="1" applyBorder="1"/>
    <xf numFmtId="0" fontId="18" fillId="2" borderId="48" xfId="0" applyFont="1" applyFill="1" applyBorder="1" applyAlignment="1">
      <alignment horizontal="center"/>
    </xf>
    <xf numFmtId="0" fontId="41" fillId="4" borderId="43" xfId="0" applyFont="1" applyFill="1" applyBorder="1" applyAlignment="1">
      <alignment horizontal="left" vertical="top" wrapText="1"/>
    </xf>
    <xf numFmtId="0" fontId="17" fillId="0" borderId="49" xfId="0" applyFont="1" applyBorder="1"/>
    <xf numFmtId="0" fontId="18" fillId="2" borderId="44" xfId="0" applyFont="1" applyFill="1" applyBorder="1"/>
    <xf numFmtId="0" fontId="18" fillId="2" borderId="46" xfId="0" applyFont="1" applyFill="1" applyBorder="1"/>
    <xf numFmtId="0" fontId="17" fillId="0" borderId="52" xfId="0" applyFont="1" applyBorder="1"/>
    <xf numFmtId="0" fontId="46" fillId="2" borderId="37" xfId="0" applyFont="1" applyFill="1" applyBorder="1" applyAlignment="1">
      <alignment horizontal="left"/>
    </xf>
    <xf numFmtId="0" fontId="29" fillId="2" borderId="53" xfId="0" applyFont="1" applyFill="1" applyBorder="1" applyAlignment="1">
      <alignment vertical="top"/>
    </xf>
    <xf numFmtId="0" fontId="17" fillId="0" borderId="54" xfId="0" applyFont="1" applyBorder="1"/>
    <xf numFmtId="0" fontId="17" fillId="0" borderId="55" xfId="0" applyFont="1" applyBorder="1"/>
    <xf numFmtId="0" fontId="17" fillId="0" borderId="56" xfId="0" applyFont="1" applyBorder="1"/>
    <xf numFmtId="0" fontId="17" fillId="0" borderId="57" xfId="0" applyFont="1" applyBorder="1"/>
    <xf numFmtId="0" fontId="17" fillId="0" borderId="58" xfId="0" applyFont="1" applyBorder="1"/>
    <xf numFmtId="0" fontId="17" fillId="0" borderId="59" xfId="0" applyFont="1" applyBorder="1"/>
    <xf numFmtId="0" fontId="17" fillId="0" borderId="60" xfId="0" applyFont="1" applyBorder="1"/>
    <xf numFmtId="0" fontId="18" fillId="2" borderId="50" xfId="0" applyFont="1" applyFill="1" applyBorder="1" applyAlignment="1">
      <alignment horizontal="center"/>
    </xf>
    <xf numFmtId="0" fontId="18" fillId="2" borderId="37" xfId="0" applyFont="1" applyFill="1" applyBorder="1" applyAlignment="1">
      <alignment horizontal="left"/>
    </xf>
    <xf numFmtId="0" fontId="18" fillId="0" borderId="19" xfId="0" applyFont="1" applyBorder="1" applyAlignment="1">
      <alignment horizontal="center"/>
    </xf>
    <xf numFmtId="0" fontId="18" fillId="0" borderId="34" xfId="0" applyFont="1" applyBorder="1" applyAlignment="1">
      <alignment horizontal="center"/>
    </xf>
    <xf numFmtId="43" fontId="0" fillId="0" borderId="0" xfId="0" applyNumberFormat="1"/>
    <xf numFmtId="0" fontId="19" fillId="13" borderId="11" xfId="0" applyFont="1" applyFill="1" applyBorder="1"/>
    <xf numFmtId="0" fontId="55" fillId="0" borderId="21" xfId="0" applyFont="1" applyBorder="1"/>
    <xf numFmtId="0" fontId="55" fillId="0" borderId="0" xfId="0" applyFont="1"/>
    <xf numFmtId="4" fontId="55" fillId="0" borderId="0" xfId="0" applyNumberFormat="1" applyFont="1"/>
    <xf numFmtId="4" fontId="56" fillId="0" borderId="0" xfId="0" applyNumberFormat="1" applyFont="1"/>
    <xf numFmtId="4" fontId="57" fillId="0" borderId="0" xfId="0" applyNumberFormat="1" applyFont="1"/>
    <xf numFmtId="43" fontId="55" fillId="0" borderId="0" xfId="0" applyNumberFormat="1" applyFont="1"/>
    <xf numFmtId="44" fontId="25" fillId="9" borderId="10" xfId="0" applyNumberFormat="1"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outlinePr summaryBelow="0" summaryRight="0"/>
    <pageSetUpPr fitToPage="1"/>
  </sheetPr>
  <dimension ref="A1:BN999"/>
  <sheetViews>
    <sheetView showGridLines="0" workbookViewId="0">
      <pane xSplit="4" ySplit="9" topLeftCell="E10" activePane="bottomRight" state="frozen"/>
      <selection activeCell="B1" sqref="B1:P37"/>
      <selection pane="topRight" activeCell="B1" sqref="B1:P37"/>
      <selection pane="bottomLeft" activeCell="B1" sqref="B1:P37"/>
      <selection pane="bottomRight" activeCell="B1" sqref="B1:P37"/>
    </sheetView>
  </sheetViews>
  <sheetFormatPr baseColWidth="10" defaultColWidth="12.6640625" defaultRowHeight="15" customHeight="1" x14ac:dyDescent="0.15"/>
  <cols>
    <col min="1" max="1" width="2.33203125" customWidth="1"/>
    <col min="2" max="2" width="3" customWidth="1"/>
    <col min="3" max="3" width="25.33203125" customWidth="1"/>
    <col min="4" max="4" width="23.1640625" customWidth="1"/>
    <col min="5" max="5" width="2.1640625" customWidth="1"/>
    <col min="6" max="6" width="13.83203125" customWidth="1"/>
    <col min="7" max="59" width="13.1640625" customWidth="1"/>
    <col min="60" max="60" width="3.6640625" customWidth="1"/>
    <col min="61" max="61" width="96.83203125" customWidth="1"/>
    <col min="62" max="62" width="3.1640625" customWidth="1"/>
  </cols>
  <sheetData>
    <row r="1" spans="1:66" ht="15.75" customHeight="1" x14ac:dyDescent="0.15">
      <c r="A1" s="1"/>
      <c r="B1" s="2"/>
      <c r="C1" s="2"/>
      <c r="D1" s="3"/>
      <c r="E1" s="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4"/>
      <c r="BH1" s="4"/>
      <c r="BI1" s="5"/>
      <c r="BJ1" s="4"/>
      <c r="BK1" s="6"/>
      <c r="BL1" s="6"/>
      <c r="BM1" s="6"/>
      <c r="BN1" s="6"/>
    </row>
    <row r="2" spans="1:66" ht="15.75" customHeight="1" x14ac:dyDescent="0.15">
      <c r="A2" s="1"/>
      <c r="B2" s="7"/>
      <c r="C2" s="8" t="s">
        <v>0</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10"/>
      <c r="BH2" s="9"/>
      <c r="BI2" s="11"/>
      <c r="BJ2" s="12"/>
      <c r="BK2" s="6"/>
      <c r="BL2" s="6"/>
      <c r="BM2" s="6"/>
      <c r="BN2" s="6"/>
    </row>
    <row r="3" spans="1:66" ht="15.75" customHeight="1" x14ac:dyDescent="0.15">
      <c r="A3" s="1"/>
      <c r="B3" s="13"/>
      <c r="C3" s="3"/>
      <c r="D3" s="2"/>
      <c r="E3" s="2"/>
      <c r="F3" s="2"/>
      <c r="G3" s="3"/>
      <c r="H3" s="3"/>
      <c r="I3" s="3"/>
      <c r="J3" s="3"/>
      <c r="K3" s="14" t="s">
        <v>1</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2"/>
      <c r="BH3" s="3"/>
      <c r="BI3" s="15"/>
      <c r="BJ3" s="16"/>
      <c r="BK3" s="6"/>
      <c r="BL3" s="6"/>
      <c r="BM3" s="6"/>
      <c r="BN3" s="6"/>
    </row>
    <row r="4" spans="1:66" ht="15.75" customHeight="1" x14ac:dyDescent="0.15">
      <c r="A4" s="1"/>
      <c r="B4" s="17"/>
      <c r="C4" s="18" t="s">
        <v>2</v>
      </c>
      <c r="D4" s="19" t="s">
        <v>3</v>
      </c>
      <c r="E4" s="19"/>
      <c r="F4" s="2"/>
      <c r="G4" s="3"/>
      <c r="H4" s="3"/>
      <c r="I4" s="3"/>
      <c r="J4" s="3"/>
      <c r="K4" s="14" t="s">
        <v>4</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2"/>
      <c r="BH4" s="3"/>
      <c r="BI4" s="15"/>
      <c r="BJ4" s="16"/>
      <c r="BK4" s="6"/>
      <c r="BL4" s="6"/>
      <c r="BM4" s="6"/>
      <c r="BN4" s="6"/>
    </row>
    <row r="5" spans="1:66" ht="15.75" customHeight="1" x14ac:dyDescent="0.15">
      <c r="A5" s="1"/>
      <c r="B5" s="17"/>
      <c r="C5" s="18" t="s">
        <v>5</v>
      </c>
      <c r="D5" s="19">
        <v>2023</v>
      </c>
      <c r="E5" s="19"/>
      <c r="F5" s="2"/>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2"/>
      <c r="BH5" s="3"/>
      <c r="BI5" s="15"/>
      <c r="BJ5" s="16"/>
      <c r="BK5" s="6"/>
      <c r="BL5" s="6"/>
      <c r="BM5" s="6"/>
      <c r="BN5" s="6"/>
    </row>
    <row r="6" spans="1:66" ht="15.75" customHeight="1" x14ac:dyDescent="0.15">
      <c r="A6" s="1"/>
      <c r="B6" s="20"/>
      <c r="C6" s="2"/>
      <c r="D6" s="3"/>
      <c r="E6" s="3"/>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1"/>
      <c r="BH6" s="4"/>
      <c r="BI6" s="5"/>
      <c r="BJ6" s="16"/>
      <c r="BK6" s="6"/>
      <c r="BL6" s="6"/>
      <c r="BM6" s="6"/>
      <c r="BN6" s="6"/>
    </row>
    <row r="7" spans="1:66" ht="15.75" customHeight="1" x14ac:dyDescent="0.15">
      <c r="A7" s="1"/>
      <c r="B7" s="20"/>
      <c r="C7" s="2"/>
      <c r="D7" s="3" t="s">
        <v>6</v>
      </c>
      <c r="E7" s="3"/>
      <c r="F7" s="21">
        <v>0</v>
      </c>
      <c r="G7" s="21">
        <f>'Enrollment Projections'!D27</f>
        <v>128</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1"/>
      <c r="BH7" s="4"/>
      <c r="BI7" s="5"/>
      <c r="BJ7" s="16"/>
      <c r="BK7" s="6"/>
      <c r="BL7" s="6"/>
      <c r="BM7" s="6"/>
      <c r="BN7" s="6"/>
    </row>
    <row r="8" spans="1:66" ht="15.75" customHeight="1" x14ac:dyDescent="0.15">
      <c r="A8" s="22"/>
      <c r="B8" s="23"/>
      <c r="C8" s="24" t="s">
        <v>7</v>
      </c>
      <c r="D8" s="25"/>
      <c r="E8" s="26"/>
      <c r="F8" s="27" t="s">
        <v>8</v>
      </c>
      <c r="G8" s="28">
        <v>1</v>
      </c>
      <c r="H8" s="28">
        <f t="shared" ref="H8:BF8" si="0">+G8+1</f>
        <v>2</v>
      </c>
      <c r="I8" s="28">
        <f t="shared" si="0"/>
        <v>3</v>
      </c>
      <c r="J8" s="28">
        <f t="shared" si="0"/>
        <v>4</v>
      </c>
      <c r="K8" s="28">
        <f t="shared" si="0"/>
        <v>5</v>
      </c>
      <c r="L8" s="28">
        <f t="shared" si="0"/>
        <v>6</v>
      </c>
      <c r="M8" s="28">
        <f t="shared" si="0"/>
        <v>7</v>
      </c>
      <c r="N8" s="28">
        <f t="shared" si="0"/>
        <v>8</v>
      </c>
      <c r="O8" s="28">
        <f t="shared" si="0"/>
        <v>9</v>
      </c>
      <c r="P8" s="28">
        <f t="shared" si="0"/>
        <v>10</v>
      </c>
      <c r="Q8" s="28">
        <f t="shared" si="0"/>
        <v>11</v>
      </c>
      <c r="R8" s="28">
        <f t="shared" si="0"/>
        <v>12</v>
      </c>
      <c r="S8" s="28">
        <f t="shared" si="0"/>
        <v>13</v>
      </c>
      <c r="T8" s="28">
        <f t="shared" si="0"/>
        <v>14</v>
      </c>
      <c r="U8" s="28">
        <f t="shared" si="0"/>
        <v>15</v>
      </c>
      <c r="V8" s="28">
        <f t="shared" si="0"/>
        <v>16</v>
      </c>
      <c r="W8" s="28">
        <f t="shared" si="0"/>
        <v>17</v>
      </c>
      <c r="X8" s="28">
        <f t="shared" si="0"/>
        <v>18</v>
      </c>
      <c r="Y8" s="28">
        <f t="shared" si="0"/>
        <v>19</v>
      </c>
      <c r="Z8" s="28">
        <f t="shared" si="0"/>
        <v>20</v>
      </c>
      <c r="AA8" s="28">
        <f t="shared" si="0"/>
        <v>21</v>
      </c>
      <c r="AB8" s="28">
        <f t="shared" si="0"/>
        <v>22</v>
      </c>
      <c r="AC8" s="28">
        <f t="shared" si="0"/>
        <v>23</v>
      </c>
      <c r="AD8" s="28">
        <f t="shared" si="0"/>
        <v>24</v>
      </c>
      <c r="AE8" s="28">
        <f t="shared" si="0"/>
        <v>25</v>
      </c>
      <c r="AF8" s="28">
        <f t="shared" si="0"/>
        <v>26</v>
      </c>
      <c r="AG8" s="28">
        <f t="shared" si="0"/>
        <v>27</v>
      </c>
      <c r="AH8" s="28">
        <f t="shared" si="0"/>
        <v>28</v>
      </c>
      <c r="AI8" s="28">
        <f t="shared" si="0"/>
        <v>29</v>
      </c>
      <c r="AJ8" s="28">
        <f t="shared" si="0"/>
        <v>30</v>
      </c>
      <c r="AK8" s="28">
        <f t="shared" si="0"/>
        <v>31</v>
      </c>
      <c r="AL8" s="28">
        <f t="shared" si="0"/>
        <v>32</v>
      </c>
      <c r="AM8" s="28">
        <f t="shared" si="0"/>
        <v>33</v>
      </c>
      <c r="AN8" s="28">
        <f t="shared" si="0"/>
        <v>34</v>
      </c>
      <c r="AO8" s="28">
        <f t="shared" si="0"/>
        <v>35</v>
      </c>
      <c r="AP8" s="28">
        <f t="shared" si="0"/>
        <v>36</v>
      </c>
      <c r="AQ8" s="28">
        <f t="shared" si="0"/>
        <v>37</v>
      </c>
      <c r="AR8" s="28">
        <f t="shared" si="0"/>
        <v>38</v>
      </c>
      <c r="AS8" s="28">
        <f t="shared" si="0"/>
        <v>39</v>
      </c>
      <c r="AT8" s="28">
        <f t="shared" si="0"/>
        <v>40</v>
      </c>
      <c r="AU8" s="28">
        <f t="shared" si="0"/>
        <v>41</v>
      </c>
      <c r="AV8" s="28">
        <f t="shared" si="0"/>
        <v>42</v>
      </c>
      <c r="AW8" s="28">
        <f t="shared" si="0"/>
        <v>43</v>
      </c>
      <c r="AX8" s="28">
        <f t="shared" si="0"/>
        <v>44</v>
      </c>
      <c r="AY8" s="28">
        <f t="shared" si="0"/>
        <v>45</v>
      </c>
      <c r="AZ8" s="28">
        <f t="shared" si="0"/>
        <v>46</v>
      </c>
      <c r="BA8" s="28">
        <f t="shared" si="0"/>
        <v>47</v>
      </c>
      <c r="BB8" s="28">
        <f t="shared" si="0"/>
        <v>48</v>
      </c>
      <c r="BC8" s="28">
        <f t="shared" si="0"/>
        <v>49</v>
      </c>
      <c r="BD8" s="28">
        <f t="shared" si="0"/>
        <v>50</v>
      </c>
      <c r="BE8" s="28">
        <f t="shared" si="0"/>
        <v>51</v>
      </c>
      <c r="BF8" s="28">
        <f t="shared" si="0"/>
        <v>52</v>
      </c>
      <c r="BG8" s="28" t="s">
        <v>9</v>
      </c>
      <c r="BH8" s="16"/>
      <c r="BI8" s="29" t="s">
        <v>10</v>
      </c>
      <c r="BJ8" s="16"/>
      <c r="BK8" s="6"/>
      <c r="BL8" s="6"/>
      <c r="BM8" s="6"/>
      <c r="BN8" s="6"/>
    </row>
    <row r="9" spans="1:66" ht="15.75" customHeight="1" x14ac:dyDescent="0.15">
      <c r="A9" s="22"/>
      <c r="B9" s="23"/>
      <c r="C9" s="30"/>
      <c r="D9" s="31"/>
      <c r="E9" s="32"/>
      <c r="F9" s="33"/>
      <c r="G9" s="34">
        <v>45047</v>
      </c>
      <c r="H9" s="34">
        <f t="shared" ref="H9:BG9" si="1">+G9+7</f>
        <v>45054</v>
      </c>
      <c r="I9" s="34">
        <f t="shared" si="1"/>
        <v>45061</v>
      </c>
      <c r="J9" s="34">
        <f t="shared" si="1"/>
        <v>45068</v>
      </c>
      <c r="K9" s="34">
        <f t="shared" si="1"/>
        <v>45075</v>
      </c>
      <c r="L9" s="34">
        <f t="shared" si="1"/>
        <v>45082</v>
      </c>
      <c r="M9" s="34">
        <f t="shared" si="1"/>
        <v>45089</v>
      </c>
      <c r="N9" s="34">
        <f t="shared" si="1"/>
        <v>45096</v>
      </c>
      <c r="O9" s="34">
        <f t="shared" si="1"/>
        <v>45103</v>
      </c>
      <c r="P9" s="34">
        <f t="shared" si="1"/>
        <v>45110</v>
      </c>
      <c r="Q9" s="34">
        <f t="shared" si="1"/>
        <v>45117</v>
      </c>
      <c r="R9" s="34">
        <f t="shared" si="1"/>
        <v>45124</v>
      </c>
      <c r="S9" s="34">
        <f t="shared" si="1"/>
        <v>45131</v>
      </c>
      <c r="T9" s="34">
        <f t="shared" si="1"/>
        <v>45138</v>
      </c>
      <c r="U9" s="34">
        <f t="shared" si="1"/>
        <v>45145</v>
      </c>
      <c r="V9" s="34">
        <f t="shared" si="1"/>
        <v>45152</v>
      </c>
      <c r="W9" s="34">
        <f t="shared" si="1"/>
        <v>45159</v>
      </c>
      <c r="X9" s="34">
        <f t="shared" si="1"/>
        <v>45166</v>
      </c>
      <c r="Y9" s="34">
        <f t="shared" si="1"/>
        <v>45173</v>
      </c>
      <c r="Z9" s="34">
        <f t="shared" si="1"/>
        <v>45180</v>
      </c>
      <c r="AA9" s="34">
        <f t="shared" si="1"/>
        <v>45187</v>
      </c>
      <c r="AB9" s="34">
        <f t="shared" si="1"/>
        <v>45194</v>
      </c>
      <c r="AC9" s="34">
        <f t="shared" si="1"/>
        <v>45201</v>
      </c>
      <c r="AD9" s="34">
        <f t="shared" si="1"/>
        <v>45208</v>
      </c>
      <c r="AE9" s="34">
        <f t="shared" si="1"/>
        <v>45215</v>
      </c>
      <c r="AF9" s="34">
        <f t="shared" si="1"/>
        <v>45222</v>
      </c>
      <c r="AG9" s="34">
        <f t="shared" si="1"/>
        <v>45229</v>
      </c>
      <c r="AH9" s="34">
        <f t="shared" si="1"/>
        <v>45236</v>
      </c>
      <c r="AI9" s="34">
        <f t="shared" si="1"/>
        <v>45243</v>
      </c>
      <c r="AJ9" s="34">
        <f t="shared" si="1"/>
        <v>45250</v>
      </c>
      <c r="AK9" s="34">
        <f t="shared" si="1"/>
        <v>45257</v>
      </c>
      <c r="AL9" s="34">
        <f t="shared" si="1"/>
        <v>45264</v>
      </c>
      <c r="AM9" s="34">
        <f t="shared" si="1"/>
        <v>45271</v>
      </c>
      <c r="AN9" s="34">
        <f t="shared" si="1"/>
        <v>45278</v>
      </c>
      <c r="AO9" s="34">
        <f t="shared" si="1"/>
        <v>45285</v>
      </c>
      <c r="AP9" s="34">
        <f t="shared" si="1"/>
        <v>45292</v>
      </c>
      <c r="AQ9" s="34">
        <f t="shared" si="1"/>
        <v>45299</v>
      </c>
      <c r="AR9" s="34">
        <f t="shared" si="1"/>
        <v>45306</v>
      </c>
      <c r="AS9" s="34">
        <f t="shared" si="1"/>
        <v>45313</v>
      </c>
      <c r="AT9" s="34">
        <f t="shared" si="1"/>
        <v>45320</v>
      </c>
      <c r="AU9" s="34">
        <f t="shared" si="1"/>
        <v>45327</v>
      </c>
      <c r="AV9" s="34">
        <f t="shared" si="1"/>
        <v>45334</v>
      </c>
      <c r="AW9" s="34">
        <f t="shared" si="1"/>
        <v>45341</v>
      </c>
      <c r="AX9" s="34">
        <f t="shared" si="1"/>
        <v>45348</v>
      </c>
      <c r="AY9" s="34">
        <f t="shared" si="1"/>
        <v>45355</v>
      </c>
      <c r="AZ9" s="34">
        <f t="shared" si="1"/>
        <v>45362</v>
      </c>
      <c r="BA9" s="34">
        <f t="shared" si="1"/>
        <v>45369</v>
      </c>
      <c r="BB9" s="34">
        <f t="shared" si="1"/>
        <v>45376</v>
      </c>
      <c r="BC9" s="34">
        <f t="shared" si="1"/>
        <v>45383</v>
      </c>
      <c r="BD9" s="34">
        <f t="shared" si="1"/>
        <v>45390</v>
      </c>
      <c r="BE9" s="34">
        <f t="shared" si="1"/>
        <v>45397</v>
      </c>
      <c r="BF9" s="34">
        <f t="shared" si="1"/>
        <v>45404</v>
      </c>
      <c r="BG9" s="35">
        <f t="shared" si="1"/>
        <v>45411</v>
      </c>
      <c r="BH9" s="36"/>
      <c r="BI9" s="37"/>
      <c r="BJ9" s="38"/>
      <c r="BK9" s="6"/>
      <c r="BL9" s="6"/>
      <c r="BM9" s="6"/>
      <c r="BN9" s="6"/>
    </row>
    <row r="10" spans="1:66" ht="15.75" customHeight="1" x14ac:dyDescent="0.15">
      <c r="A10" s="22"/>
      <c r="B10" s="23"/>
      <c r="C10" s="39"/>
      <c r="D10" s="40"/>
      <c r="E10" s="21"/>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3"/>
      <c r="BH10" s="3"/>
      <c r="BI10" s="44"/>
      <c r="BJ10" s="38"/>
      <c r="BK10" s="6"/>
      <c r="BL10" s="6"/>
      <c r="BM10" s="6"/>
      <c r="BN10" s="6"/>
    </row>
    <row r="11" spans="1:66" ht="15.75" customHeight="1" x14ac:dyDescent="0.15">
      <c r="A11" s="22"/>
      <c r="B11" s="45"/>
      <c r="C11" s="45"/>
      <c r="D11" s="38"/>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2"/>
      <c r="BH11" s="3"/>
      <c r="BI11" s="15"/>
      <c r="BJ11" s="38"/>
      <c r="BK11" s="6"/>
      <c r="BL11" s="6"/>
      <c r="BM11" s="6"/>
      <c r="BN11" s="6"/>
    </row>
    <row r="12" spans="1:66" ht="15.75" customHeight="1" x14ac:dyDescent="0.15">
      <c r="A12" s="22"/>
      <c r="B12" s="20"/>
      <c r="C12" s="46" t="s">
        <v>11</v>
      </c>
      <c r="D12" s="47"/>
      <c r="E12" s="2"/>
      <c r="F12" s="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3"/>
      <c r="BI12" s="15"/>
      <c r="BJ12" s="49"/>
      <c r="BK12" s="6"/>
      <c r="BL12" s="6"/>
      <c r="BM12" s="6"/>
      <c r="BN12" s="6"/>
    </row>
    <row r="13" spans="1:66" ht="15.75" customHeight="1" x14ac:dyDescent="0.15">
      <c r="A13" s="22"/>
      <c r="B13" s="13"/>
      <c r="C13" s="50" t="s">
        <v>12</v>
      </c>
      <c r="D13" s="47"/>
      <c r="E13" s="3"/>
      <c r="F13" s="3"/>
      <c r="G13" s="51"/>
      <c r="H13" s="52"/>
      <c r="I13" s="52"/>
      <c r="J13" s="52"/>
      <c r="K13" s="52"/>
      <c r="L13" s="52"/>
      <c r="M13" s="52"/>
      <c r="N13" s="52"/>
      <c r="O13" s="52"/>
      <c r="P13" s="52"/>
      <c r="Q13" s="52">
        <f>'5 Year Budget'!$G$12/12</f>
        <v>84128</v>
      </c>
      <c r="R13" s="52"/>
      <c r="S13" s="52"/>
      <c r="T13" s="52"/>
      <c r="U13" s="52"/>
      <c r="V13" s="52">
        <f>'5 Year Budget'!$G$12/12</f>
        <v>84128</v>
      </c>
      <c r="W13" s="52"/>
      <c r="X13" s="52"/>
      <c r="Y13" s="52"/>
      <c r="Z13" s="52">
        <f>'5 Year Budget'!$G$12/12</f>
        <v>84128</v>
      </c>
      <c r="AA13" s="52"/>
      <c r="AB13" s="52"/>
      <c r="AC13" s="52"/>
      <c r="AD13" s="52">
        <f>'5 Year Budget'!$G$12/12</f>
        <v>84128</v>
      </c>
      <c r="AE13" s="52"/>
      <c r="AF13" s="52"/>
      <c r="AG13" s="52"/>
      <c r="AH13" s="52"/>
      <c r="AI13" s="52">
        <f>'5 Year Budget'!$G$12/12</f>
        <v>84128</v>
      </c>
      <c r="AJ13" s="52"/>
      <c r="AK13" s="52"/>
      <c r="AL13" s="52"/>
      <c r="AM13" s="52">
        <f>'5 Year Budget'!$G$12/12</f>
        <v>84128</v>
      </c>
      <c r="AN13" s="52"/>
      <c r="AO13" s="52"/>
      <c r="AP13" s="52"/>
      <c r="AQ13" s="52"/>
      <c r="AR13" s="52">
        <f>'5 Year Budget'!$G$12/12</f>
        <v>84128</v>
      </c>
      <c r="AS13" s="52"/>
      <c r="AT13" s="52"/>
      <c r="AU13" s="52"/>
      <c r="AV13" s="52">
        <f>'5 Year Budget'!$G$12/12</f>
        <v>84128</v>
      </c>
      <c r="AW13" s="52"/>
      <c r="AX13" s="52"/>
      <c r="AY13" s="52"/>
      <c r="AZ13" s="52">
        <f>'5 Year Budget'!$G$12/12</f>
        <v>84128</v>
      </c>
      <c r="BA13" s="52"/>
      <c r="BB13" s="52"/>
      <c r="BC13" s="52"/>
      <c r="BD13" s="52"/>
      <c r="BE13" s="52">
        <f>'5 Year Budget'!$G$12/12</f>
        <v>84128</v>
      </c>
      <c r="BF13" s="52"/>
      <c r="BG13" s="53">
        <f t="shared" ref="BG13:BG23" si="2">SUM($G13:$BF13)</f>
        <v>841280</v>
      </c>
      <c r="BH13" s="3"/>
      <c r="BI13" s="54" t="s">
        <v>13</v>
      </c>
      <c r="BJ13" s="49"/>
      <c r="BK13" s="6"/>
      <c r="BL13" s="6"/>
      <c r="BM13" s="6"/>
      <c r="BN13" s="6"/>
    </row>
    <row r="14" spans="1:66" ht="15.75" customHeight="1" x14ac:dyDescent="0.15">
      <c r="A14" s="22"/>
      <c r="B14" s="13"/>
      <c r="C14" s="50" t="s">
        <v>14</v>
      </c>
      <c r="D14" s="47"/>
      <c r="E14" s="3"/>
      <c r="F14" s="3"/>
      <c r="G14" s="51"/>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f>'5 Year Budget'!G13/12*6</f>
        <v>132332.5</v>
      </c>
      <c r="AQ14" s="52"/>
      <c r="AR14" s="52"/>
      <c r="AS14" s="52"/>
      <c r="AT14" s="52"/>
      <c r="AU14" s="52">
        <f>'5 Year Budget'!G13/12</f>
        <v>22055.416666666668</v>
      </c>
      <c r="AV14" s="52"/>
      <c r="AW14" s="52"/>
      <c r="AX14" s="52"/>
      <c r="AY14" s="52">
        <f>'5 Year Budget'!G13/12</f>
        <v>22055.416666666668</v>
      </c>
      <c r="AZ14" s="52"/>
      <c r="BA14" s="52"/>
      <c r="BB14" s="52"/>
      <c r="BC14" s="52">
        <f>'5 Year Budget'!G13/12</f>
        <v>22055.416666666668</v>
      </c>
      <c r="BD14" s="52"/>
      <c r="BE14" s="52"/>
      <c r="BF14" s="52"/>
      <c r="BG14" s="53">
        <f t="shared" si="2"/>
        <v>198498.74999999997</v>
      </c>
      <c r="BH14" s="3"/>
      <c r="BI14" s="55" t="s">
        <v>13</v>
      </c>
      <c r="BJ14" s="49"/>
      <c r="BK14" s="6"/>
      <c r="BL14" s="6"/>
      <c r="BM14" s="6"/>
      <c r="BN14" s="6"/>
    </row>
    <row r="15" spans="1:66" ht="15.75" customHeight="1" x14ac:dyDescent="0.15">
      <c r="A15" s="22"/>
      <c r="B15" s="13"/>
      <c r="C15" s="50" t="s">
        <v>15</v>
      </c>
      <c r="D15" s="47"/>
      <c r="E15" s="3"/>
      <c r="F15" s="3"/>
      <c r="G15" s="51"/>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3">
        <f t="shared" si="2"/>
        <v>0</v>
      </c>
      <c r="BH15" s="3"/>
      <c r="BI15" s="55"/>
      <c r="BJ15" s="49"/>
      <c r="BK15" s="6"/>
      <c r="BL15" s="6"/>
      <c r="BM15" s="6"/>
      <c r="BN15" s="6"/>
    </row>
    <row r="16" spans="1:66" ht="15.75" customHeight="1" x14ac:dyDescent="0.15">
      <c r="A16" s="22"/>
      <c r="B16" s="13"/>
      <c r="C16" s="50" t="s">
        <v>16</v>
      </c>
      <c r="D16" s="47"/>
      <c r="E16" s="3"/>
      <c r="F16" s="3"/>
      <c r="G16" s="51"/>
      <c r="H16" s="51"/>
      <c r="I16" s="51"/>
      <c r="J16" s="51"/>
      <c r="K16" s="51"/>
      <c r="L16" s="51"/>
      <c r="M16" s="51"/>
      <c r="N16" s="51"/>
      <c r="O16" s="52"/>
      <c r="P16" s="51"/>
      <c r="Q16" s="51"/>
      <c r="R16" s="51"/>
      <c r="S16" s="51"/>
      <c r="T16" s="51">
        <f>'State Funding Assumptions'!C7*'Enrollment Projections'!D27/2</f>
        <v>96000</v>
      </c>
      <c r="U16" s="51"/>
      <c r="V16" s="51"/>
      <c r="W16" s="51"/>
      <c r="X16" s="51"/>
      <c r="Y16" s="51"/>
      <c r="Z16" s="51"/>
      <c r="AA16" s="51"/>
      <c r="AB16" s="51"/>
      <c r="AC16" s="51"/>
      <c r="AD16" s="51"/>
      <c r="AE16" s="51"/>
      <c r="AF16" s="51"/>
      <c r="AG16" s="51"/>
      <c r="AH16" s="51"/>
      <c r="AI16" s="51"/>
      <c r="AJ16" s="51"/>
      <c r="AK16" s="51"/>
      <c r="AL16" s="51"/>
      <c r="AM16" s="51"/>
      <c r="AN16" s="51"/>
      <c r="AO16" s="51">
        <f>'State Funding Assumptions'!C7*'Enrollment Projections'!D27/2</f>
        <v>96000</v>
      </c>
      <c r="AP16" s="51"/>
      <c r="AQ16" s="51"/>
      <c r="AR16" s="51"/>
      <c r="AS16" s="51"/>
      <c r="AT16" s="51"/>
      <c r="AU16" s="51"/>
      <c r="AV16" s="51"/>
      <c r="AW16" s="51"/>
      <c r="AX16" s="51"/>
      <c r="AY16" s="51"/>
      <c r="AZ16" s="51"/>
      <c r="BA16" s="51"/>
      <c r="BB16" s="51"/>
      <c r="BC16" s="51"/>
      <c r="BD16" s="51"/>
      <c r="BE16" s="51"/>
      <c r="BF16" s="51"/>
      <c r="BG16" s="53">
        <f t="shared" si="2"/>
        <v>192000</v>
      </c>
      <c r="BH16" s="3"/>
      <c r="BI16" s="55" t="s">
        <v>17</v>
      </c>
      <c r="BJ16" s="49"/>
      <c r="BK16" s="6"/>
      <c r="BL16" s="6"/>
      <c r="BM16" s="6"/>
      <c r="BN16" s="6"/>
    </row>
    <row r="17" spans="1:66" ht="15.75" customHeight="1" x14ac:dyDescent="0.15">
      <c r="A17" s="22"/>
      <c r="B17" s="13"/>
      <c r="C17" s="50" t="s">
        <v>18</v>
      </c>
      <c r="D17" s="47"/>
      <c r="E17" s="3"/>
      <c r="F17" s="3"/>
      <c r="G17" s="51"/>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3">
        <f t="shared" si="2"/>
        <v>0</v>
      </c>
      <c r="BH17" s="3"/>
      <c r="BI17" s="55"/>
      <c r="BJ17" s="49"/>
      <c r="BK17" s="6"/>
      <c r="BL17" s="6"/>
      <c r="BM17" s="6"/>
      <c r="BN17" s="6"/>
    </row>
    <row r="18" spans="1:66" ht="15.75" customHeight="1" x14ac:dyDescent="0.15">
      <c r="A18" s="22"/>
      <c r="B18" s="13"/>
      <c r="C18" s="50" t="s">
        <v>19</v>
      </c>
      <c r="D18" s="47"/>
      <c r="E18" s="3"/>
      <c r="F18" s="3"/>
      <c r="G18" s="51"/>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3">
        <f t="shared" si="2"/>
        <v>0</v>
      </c>
      <c r="BH18" s="3"/>
      <c r="BI18" s="55"/>
      <c r="BJ18" s="49"/>
      <c r="BK18" s="6"/>
      <c r="BL18" s="6"/>
      <c r="BM18" s="6"/>
      <c r="BN18" s="6"/>
    </row>
    <row r="19" spans="1:66" ht="15.75" customHeight="1" x14ac:dyDescent="0.15">
      <c r="A19" s="22"/>
      <c r="B19" s="13"/>
      <c r="C19" s="50" t="s">
        <v>20</v>
      </c>
      <c r="D19" s="47"/>
      <c r="E19" s="3"/>
      <c r="F19" s="3"/>
      <c r="G19" s="51"/>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3">
        <f t="shared" si="2"/>
        <v>0</v>
      </c>
      <c r="BH19" s="3"/>
      <c r="BI19" s="55"/>
      <c r="BJ19" s="49"/>
      <c r="BK19" s="6"/>
      <c r="BL19" s="6"/>
      <c r="BM19" s="6"/>
      <c r="BN19" s="6"/>
    </row>
    <row r="20" spans="1:66" ht="15.75" customHeight="1" x14ac:dyDescent="0.15">
      <c r="A20" s="22"/>
      <c r="B20" s="13"/>
      <c r="C20" s="50" t="s">
        <v>21</v>
      </c>
      <c r="D20" s="47"/>
      <c r="E20" s="3"/>
      <c r="F20" s="3"/>
      <c r="G20" s="51"/>
      <c r="H20" s="51"/>
      <c r="I20" s="51"/>
      <c r="J20" s="51"/>
      <c r="K20" s="51"/>
      <c r="L20" s="51"/>
      <c r="M20" s="51"/>
      <c r="N20" s="51"/>
      <c r="O20" s="51"/>
      <c r="P20" s="51"/>
      <c r="Q20" s="51"/>
      <c r="R20" s="51"/>
      <c r="S20" s="51"/>
      <c r="T20" s="51"/>
      <c r="U20" s="51"/>
      <c r="V20" s="51">
        <f>'5 Year Budget'!G20</f>
        <v>15000</v>
      </c>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3">
        <f t="shared" si="2"/>
        <v>15000</v>
      </c>
      <c r="BH20" s="3"/>
      <c r="BI20" s="56" t="s">
        <v>22</v>
      </c>
      <c r="BJ20" s="57"/>
      <c r="BK20" s="6"/>
      <c r="BL20" s="6"/>
      <c r="BM20" s="6"/>
      <c r="BN20" s="6"/>
    </row>
    <row r="21" spans="1:66" ht="15.75" customHeight="1" x14ac:dyDescent="0.15">
      <c r="A21" s="22"/>
      <c r="B21" s="58"/>
      <c r="C21" s="59" t="s">
        <v>23</v>
      </c>
      <c r="D21" s="47"/>
      <c r="E21" s="3"/>
      <c r="F21" s="3"/>
      <c r="G21" s="51"/>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3">
        <f t="shared" si="2"/>
        <v>0</v>
      </c>
      <c r="BH21" s="3"/>
      <c r="BI21" s="55"/>
      <c r="BJ21" s="49"/>
      <c r="BK21" s="6"/>
      <c r="BL21" s="6"/>
      <c r="BM21" s="6"/>
      <c r="BN21" s="6"/>
    </row>
    <row r="22" spans="1:66" ht="15.75" customHeight="1" x14ac:dyDescent="0.15">
      <c r="A22" s="22"/>
      <c r="B22" s="13"/>
      <c r="C22" s="50" t="s">
        <v>24</v>
      </c>
      <c r="D22" s="47"/>
      <c r="E22" s="3"/>
      <c r="F22" s="3"/>
      <c r="G22" s="51"/>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3">
        <f t="shared" si="2"/>
        <v>0</v>
      </c>
      <c r="BH22" s="3"/>
      <c r="BI22" s="55"/>
      <c r="BJ22" s="49"/>
      <c r="BK22" s="6"/>
      <c r="BL22" s="6"/>
      <c r="BM22" s="6"/>
      <c r="BN22" s="6"/>
    </row>
    <row r="23" spans="1:66" ht="15.75" customHeight="1" x14ac:dyDescent="0.15">
      <c r="A23" s="22"/>
      <c r="B23" s="13"/>
      <c r="C23" s="50" t="s">
        <v>25</v>
      </c>
      <c r="D23" s="47"/>
      <c r="E23" s="3"/>
      <c r="F23" s="3"/>
      <c r="G23" s="51"/>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3">
        <f t="shared" si="2"/>
        <v>0</v>
      </c>
      <c r="BH23" s="3"/>
      <c r="BI23" s="60"/>
      <c r="BJ23" s="49"/>
      <c r="BK23" s="6"/>
      <c r="BL23" s="6"/>
      <c r="BM23" s="6"/>
      <c r="BN23" s="6"/>
    </row>
    <row r="24" spans="1:66" ht="15.75" customHeight="1" x14ac:dyDescent="0.15">
      <c r="A24" s="22"/>
      <c r="B24" s="39"/>
      <c r="C24" s="61"/>
      <c r="D24" s="62"/>
      <c r="E24" s="3"/>
      <c r="F24" s="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48"/>
      <c r="BH24" s="3"/>
      <c r="BI24" s="5"/>
      <c r="BJ24" s="49"/>
      <c r="BK24" s="6"/>
      <c r="BL24" s="6"/>
      <c r="BM24" s="6"/>
      <c r="BN24" s="6"/>
    </row>
    <row r="25" spans="1:66" ht="15.75" customHeight="1" x14ac:dyDescent="0.15">
      <c r="A25" s="22"/>
      <c r="B25" s="64"/>
      <c r="C25" s="46" t="s">
        <v>26</v>
      </c>
      <c r="D25" s="47"/>
      <c r="E25" s="65"/>
      <c r="F25" s="66"/>
      <c r="G25" s="67">
        <f t="shared" ref="G25:BF25" si="3">SUM(G13:G23)</f>
        <v>0</v>
      </c>
      <c r="H25" s="67">
        <f t="shared" si="3"/>
        <v>0</v>
      </c>
      <c r="I25" s="67">
        <f t="shared" si="3"/>
        <v>0</v>
      </c>
      <c r="J25" s="67">
        <f t="shared" si="3"/>
        <v>0</v>
      </c>
      <c r="K25" s="67">
        <f t="shared" si="3"/>
        <v>0</v>
      </c>
      <c r="L25" s="67">
        <f t="shared" si="3"/>
        <v>0</v>
      </c>
      <c r="M25" s="67">
        <f t="shared" si="3"/>
        <v>0</v>
      </c>
      <c r="N25" s="67">
        <f t="shared" si="3"/>
        <v>0</v>
      </c>
      <c r="O25" s="67">
        <f t="shared" si="3"/>
        <v>0</v>
      </c>
      <c r="P25" s="67">
        <f t="shared" si="3"/>
        <v>0</v>
      </c>
      <c r="Q25" s="67">
        <f t="shared" si="3"/>
        <v>84128</v>
      </c>
      <c r="R25" s="67">
        <f t="shared" si="3"/>
        <v>0</v>
      </c>
      <c r="S25" s="67">
        <f t="shared" si="3"/>
        <v>0</v>
      </c>
      <c r="T25" s="67">
        <f t="shared" si="3"/>
        <v>96000</v>
      </c>
      <c r="U25" s="67">
        <f t="shared" si="3"/>
        <v>0</v>
      </c>
      <c r="V25" s="67">
        <f t="shared" si="3"/>
        <v>99128</v>
      </c>
      <c r="W25" s="67">
        <f t="shared" si="3"/>
        <v>0</v>
      </c>
      <c r="X25" s="67">
        <f t="shared" si="3"/>
        <v>0</v>
      </c>
      <c r="Y25" s="67">
        <f t="shared" si="3"/>
        <v>0</v>
      </c>
      <c r="Z25" s="67">
        <f t="shared" si="3"/>
        <v>84128</v>
      </c>
      <c r="AA25" s="67">
        <f t="shared" si="3"/>
        <v>0</v>
      </c>
      <c r="AB25" s="67">
        <f t="shared" si="3"/>
        <v>0</v>
      </c>
      <c r="AC25" s="67">
        <f t="shared" si="3"/>
        <v>0</v>
      </c>
      <c r="AD25" s="67">
        <f t="shared" si="3"/>
        <v>84128</v>
      </c>
      <c r="AE25" s="67">
        <f t="shared" si="3"/>
        <v>0</v>
      </c>
      <c r="AF25" s="67">
        <f t="shared" si="3"/>
        <v>0</v>
      </c>
      <c r="AG25" s="67">
        <f t="shared" si="3"/>
        <v>0</v>
      </c>
      <c r="AH25" s="67">
        <f t="shared" si="3"/>
        <v>0</v>
      </c>
      <c r="AI25" s="67">
        <f t="shared" si="3"/>
        <v>84128</v>
      </c>
      <c r="AJ25" s="67">
        <f t="shared" si="3"/>
        <v>0</v>
      </c>
      <c r="AK25" s="67">
        <f t="shared" si="3"/>
        <v>0</v>
      </c>
      <c r="AL25" s="67">
        <f t="shared" si="3"/>
        <v>0</v>
      </c>
      <c r="AM25" s="67">
        <f t="shared" si="3"/>
        <v>84128</v>
      </c>
      <c r="AN25" s="67">
        <f t="shared" si="3"/>
        <v>0</v>
      </c>
      <c r="AO25" s="67">
        <f t="shared" si="3"/>
        <v>96000</v>
      </c>
      <c r="AP25" s="67">
        <f t="shared" si="3"/>
        <v>132332.5</v>
      </c>
      <c r="AQ25" s="67">
        <f t="shared" si="3"/>
        <v>0</v>
      </c>
      <c r="AR25" s="67">
        <f t="shared" si="3"/>
        <v>84128</v>
      </c>
      <c r="AS25" s="67">
        <f t="shared" si="3"/>
        <v>0</v>
      </c>
      <c r="AT25" s="67">
        <f t="shared" si="3"/>
        <v>0</v>
      </c>
      <c r="AU25" s="67">
        <f t="shared" si="3"/>
        <v>22055.416666666668</v>
      </c>
      <c r="AV25" s="67">
        <f t="shared" si="3"/>
        <v>84128</v>
      </c>
      <c r="AW25" s="67">
        <f t="shared" si="3"/>
        <v>0</v>
      </c>
      <c r="AX25" s="67">
        <f t="shared" si="3"/>
        <v>0</v>
      </c>
      <c r="AY25" s="67">
        <f t="shared" si="3"/>
        <v>22055.416666666668</v>
      </c>
      <c r="AZ25" s="67">
        <f t="shared" si="3"/>
        <v>84128</v>
      </c>
      <c r="BA25" s="67">
        <f t="shared" si="3"/>
        <v>0</v>
      </c>
      <c r="BB25" s="67">
        <f t="shared" si="3"/>
        <v>0</v>
      </c>
      <c r="BC25" s="67">
        <f t="shared" si="3"/>
        <v>22055.416666666668</v>
      </c>
      <c r="BD25" s="67">
        <f t="shared" si="3"/>
        <v>0</v>
      </c>
      <c r="BE25" s="67">
        <f t="shared" si="3"/>
        <v>84128</v>
      </c>
      <c r="BF25" s="67">
        <f t="shared" si="3"/>
        <v>0</v>
      </c>
      <c r="BG25" s="67">
        <v>2059226.666666667</v>
      </c>
      <c r="BH25" s="64"/>
      <c r="BI25" s="5"/>
      <c r="BJ25" s="49"/>
      <c r="BK25" s="6"/>
      <c r="BL25" s="6"/>
      <c r="BM25" s="6"/>
      <c r="BN25" s="6"/>
    </row>
    <row r="26" spans="1:66" ht="15.75" customHeight="1" x14ac:dyDescent="0.15">
      <c r="A26" s="22"/>
      <c r="B26" s="39"/>
      <c r="C26" s="61"/>
      <c r="D26" s="62"/>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2"/>
      <c r="BH26" s="3"/>
      <c r="BI26" s="5"/>
      <c r="BJ26" s="49"/>
      <c r="BK26" s="6"/>
      <c r="BL26" s="6"/>
      <c r="BM26" s="6"/>
      <c r="BN26" s="6"/>
    </row>
    <row r="27" spans="1:66" ht="15.75" customHeight="1" x14ac:dyDescent="0.15">
      <c r="A27" s="22"/>
      <c r="B27" s="20"/>
      <c r="C27" s="46" t="s">
        <v>27</v>
      </c>
      <c r="D27" s="47"/>
      <c r="E27" s="2"/>
      <c r="F27" s="2"/>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8"/>
      <c r="BH27" s="3"/>
      <c r="BI27" s="69"/>
      <c r="BJ27" s="49"/>
      <c r="BK27" s="6"/>
      <c r="BL27" s="6"/>
      <c r="BM27" s="6"/>
      <c r="BN27" s="6"/>
    </row>
    <row r="28" spans="1:66" ht="15.75" customHeight="1" x14ac:dyDescent="0.15">
      <c r="A28" s="22"/>
      <c r="B28" s="13"/>
      <c r="C28" s="50" t="s">
        <v>28</v>
      </c>
      <c r="D28" s="47"/>
      <c r="E28" s="36"/>
      <c r="F28" s="70"/>
      <c r="G28" s="51"/>
      <c r="H28" s="52"/>
      <c r="I28" s="52"/>
      <c r="J28" s="52">
        <v>50000</v>
      </c>
      <c r="K28" s="52"/>
      <c r="L28" s="52"/>
      <c r="M28" s="52"/>
      <c r="N28" s="52"/>
      <c r="O28" s="52">
        <v>50000</v>
      </c>
      <c r="P28" s="52"/>
      <c r="Q28" s="52"/>
      <c r="R28" s="52"/>
      <c r="S28" s="52">
        <v>50000</v>
      </c>
      <c r="T28" s="52">
        <v>107512.5</v>
      </c>
      <c r="U28" s="52">
        <v>100000</v>
      </c>
      <c r="V28" s="52"/>
      <c r="W28" s="52"/>
      <c r="X28" s="52">
        <f>U136</f>
        <v>42487.5</v>
      </c>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3">
        <f t="shared" ref="BG28:BG35" si="4">SUM($G28:$BF28)</f>
        <v>400000</v>
      </c>
      <c r="BH28" s="36"/>
      <c r="BI28" s="71"/>
      <c r="BJ28" s="57"/>
      <c r="BK28" s="6"/>
      <c r="BL28" s="6"/>
      <c r="BM28" s="6"/>
      <c r="BN28" s="6"/>
    </row>
    <row r="29" spans="1:66" ht="15.75" customHeight="1" x14ac:dyDescent="0.15">
      <c r="A29" s="22"/>
      <c r="B29" s="13"/>
      <c r="C29" s="50" t="s">
        <v>29</v>
      </c>
      <c r="D29" s="47"/>
      <c r="E29" s="3"/>
      <c r="F29" s="3"/>
      <c r="G29" s="51"/>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3">
        <f t="shared" si="4"/>
        <v>0</v>
      </c>
      <c r="BH29" s="36"/>
      <c r="BI29" s="72"/>
      <c r="BJ29" s="49"/>
      <c r="BK29" s="6"/>
      <c r="BL29" s="6"/>
      <c r="BM29" s="6"/>
      <c r="BN29" s="6"/>
    </row>
    <row r="30" spans="1:66" ht="15.75" customHeight="1" x14ac:dyDescent="0.15">
      <c r="A30" s="22"/>
      <c r="B30" s="13"/>
      <c r="C30" s="50" t="s">
        <v>30</v>
      </c>
      <c r="D30" s="47"/>
      <c r="E30" s="3"/>
      <c r="F30" s="3"/>
      <c r="G30" s="51"/>
      <c r="H30" s="52"/>
      <c r="I30" s="52"/>
      <c r="J30" s="52"/>
      <c r="K30" s="52"/>
      <c r="L30" s="52"/>
      <c r="M30" s="52"/>
      <c r="N30" s="52"/>
      <c r="O30" s="52"/>
      <c r="P30" s="52"/>
      <c r="Q30" s="52"/>
      <c r="R30" s="52"/>
      <c r="S30" s="52"/>
      <c r="T30" s="52"/>
      <c r="U30" s="52"/>
      <c r="V30" s="52"/>
      <c r="W30" s="52"/>
      <c r="X30" s="52"/>
      <c r="Y30" s="52"/>
      <c r="Z30" s="52"/>
      <c r="AA30" s="52"/>
      <c r="AB30" s="52">
        <f>'5 Year Budget'!G32</f>
        <v>47500</v>
      </c>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3">
        <f t="shared" si="4"/>
        <v>47500</v>
      </c>
      <c r="BH30" s="36"/>
      <c r="BI30" s="72"/>
      <c r="BJ30" s="49"/>
      <c r="BK30" s="6"/>
      <c r="BL30" s="6"/>
      <c r="BM30" s="6"/>
      <c r="BN30" s="6"/>
    </row>
    <row r="31" spans="1:66" ht="15.75" customHeight="1" x14ac:dyDescent="0.15">
      <c r="A31" s="22"/>
      <c r="B31" s="13"/>
      <c r="C31" s="50" t="s">
        <v>31</v>
      </c>
      <c r="D31" s="47"/>
      <c r="E31" s="3"/>
      <c r="F31" s="3"/>
      <c r="G31" s="51"/>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3">
        <f t="shared" si="4"/>
        <v>0</v>
      </c>
      <c r="BH31" s="36"/>
      <c r="BI31" s="72"/>
      <c r="BJ31" s="49"/>
      <c r="BK31" s="6"/>
      <c r="BL31" s="6"/>
      <c r="BM31" s="6"/>
      <c r="BN31" s="6"/>
    </row>
    <row r="32" spans="1:66" ht="15.75" customHeight="1" x14ac:dyDescent="0.15">
      <c r="A32" s="22"/>
      <c r="B32" s="13"/>
      <c r="C32" s="50" t="s">
        <v>32</v>
      </c>
      <c r="D32" s="47"/>
      <c r="E32" s="3"/>
      <c r="F32" s="3"/>
      <c r="G32" s="5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3">
        <f t="shared" si="4"/>
        <v>0</v>
      </c>
      <c r="BH32" s="36"/>
      <c r="BI32" s="72"/>
      <c r="BJ32" s="49"/>
      <c r="BK32" s="6"/>
      <c r="BL32" s="6"/>
      <c r="BM32" s="6"/>
      <c r="BN32" s="6"/>
    </row>
    <row r="33" spans="1:66" ht="15.75" customHeight="1" x14ac:dyDescent="0.15">
      <c r="A33" s="22"/>
      <c r="B33" s="13"/>
      <c r="C33" s="50" t="s">
        <v>33</v>
      </c>
      <c r="D33" s="47"/>
      <c r="E33" s="3"/>
      <c r="F33" s="3"/>
      <c r="G33" s="51"/>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3">
        <f t="shared" si="4"/>
        <v>0</v>
      </c>
      <c r="BH33" s="36"/>
      <c r="BI33" s="72"/>
      <c r="BJ33" s="49"/>
      <c r="BK33" s="6"/>
      <c r="BL33" s="6"/>
      <c r="BM33" s="6"/>
      <c r="BN33" s="6"/>
    </row>
    <row r="34" spans="1:66" ht="15.75" customHeight="1" x14ac:dyDescent="0.15">
      <c r="A34" s="22"/>
      <c r="B34" s="13"/>
      <c r="C34" s="50" t="s">
        <v>34</v>
      </c>
      <c r="D34" s="47"/>
      <c r="E34" s="3"/>
      <c r="F34" s="3"/>
      <c r="G34" s="51"/>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3">
        <f t="shared" si="4"/>
        <v>0</v>
      </c>
      <c r="BH34" s="36"/>
      <c r="BI34" s="72"/>
      <c r="BJ34" s="49"/>
      <c r="BK34" s="6"/>
      <c r="BL34" s="6"/>
      <c r="BM34" s="6"/>
      <c r="BN34" s="6"/>
    </row>
    <row r="35" spans="1:66" ht="15.75" customHeight="1" x14ac:dyDescent="0.15">
      <c r="A35" s="22"/>
      <c r="B35" s="13"/>
      <c r="C35" s="50" t="s">
        <v>35</v>
      </c>
      <c r="D35" s="47"/>
      <c r="E35" s="36"/>
      <c r="F35" s="70"/>
      <c r="G35" s="51"/>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3">
        <f t="shared" si="4"/>
        <v>0</v>
      </c>
      <c r="BH35" s="36"/>
      <c r="BI35" s="73"/>
      <c r="BJ35" s="49"/>
      <c r="BK35" s="6"/>
      <c r="BL35" s="6"/>
      <c r="BM35" s="6"/>
      <c r="BN35" s="6"/>
    </row>
    <row r="36" spans="1:66" ht="15.75" customHeight="1" x14ac:dyDescent="0.15">
      <c r="A36" s="22"/>
      <c r="B36" s="39"/>
      <c r="C36" s="61"/>
      <c r="D36" s="62"/>
      <c r="E36" s="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48"/>
      <c r="BH36" s="3"/>
      <c r="BI36" s="5"/>
      <c r="BJ36" s="49"/>
      <c r="BK36" s="6"/>
      <c r="BL36" s="6"/>
      <c r="BM36" s="6"/>
      <c r="BN36" s="6"/>
    </row>
    <row r="37" spans="1:66" ht="15.75" customHeight="1" x14ac:dyDescent="0.15">
      <c r="A37" s="22"/>
      <c r="B37" s="64"/>
      <c r="C37" s="46" t="s">
        <v>36</v>
      </c>
      <c r="D37" s="47"/>
      <c r="E37" s="66"/>
      <c r="F37" s="67">
        <f>SUM(F28,F35)</f>
        <v>0</v>
      </c>
      <c r="G37" s="67">
        <f t="shared" ref="G37:BF37" si="5">SUM(G28:G35)</f>
        <v>0</v>
      </c>
      <c r="H37" s="67">
        <f t="shared" si="5"/>
        <v>0</v>
      </c>
      <c r="I37" s="67">
        <f t="shared" si="5"/>
        <v>0</v>
      </c>
      <c r="J37" s="67">
        <f t="shared" si="5"/>
        <v>50000</v>
      </c>
      <c r="K37" s="67">
        <f t="shared" si="5"/>
        <v>0</v>
      </c>
      <c r="L37" s="67">
        <f t="shared" si="5"/>
        <v>0</v>
      </c>
      <c r="M37" s="67">
        <f t="shared" si="5"/>
        <v>0</v>
      </c>
      <c r="N37" s="67">
        <f t="shared" si="5"/>
        <v>0</v>
      </c>
      <c r="O37" s="67">
        <f t="shared" si="5"/>
        <v>50000</v>
      </c>
      <c r="P37" s="67">
        <f t="shared" si="5"/>
        <v>0</v>
      </c>
      <c r="Q37" s="67">
        <f t="shared" si="5"/>
        <v>0</v>
      </c>
      <c r="R37" s="67">
        <f t="shared" si="5"/>
        <v>0</v>
      </c>
      <c r="S37" s="67">
        <f t="shared" si="5"/>
        <v>50000</v>
      </c>
      <c r="T37" s="67">
        <f t="shared" si="5"/>
        <v>107512.5</v>
      </c>
      <c r="U37" s="67">
        <f t="shared" si="5"/>
        <v>100000</v>
      </c>
      <c r="V37" s="67">
        <f t="shared" si="5"/>
        <v>0</v>
      </c>
      <c r="W37" s="67">
        <f t="shared" si="5"/>
        <v>0</v>
      </c>
      <c r="X37" s="67">
        <f t="shared" si="5"/>
        <v>42487.5</v>
      </c>
      <c r="Y37" s="67">
        <f t="shared" si="5"/>
        <v>0</v>
      </c>
      <c r="Z37" s="67">
        <f t="shared" si="5"/>
        <v>0</v>
      </c>
      <c r="AA37" s="67">
        <f t="shared" si="5"/>
        <v>0</v>
      </c>
      <c r="AB37" s="67">
        <f t="shared" si="5"/>
        <v>47500</v>
      </c>
      <c r="AC37" s="67">
        <f t="shared" si="5"/>
        <v>0</v>
      </c>
      <c r="AD37" s="67">
        <f t="shared" si="5"/>
        <v>0</v>
      </c>
      <c r="AE37" s="67">
        <f t="shared" si="5"/>
        <v>0</v>
      </c>
      <c r="AF37" s="67">
        <f t="shared" si="5"/>
        <v>0</v>
      </c>
      <c r="AG37" s="67">
        <f t="shared" si="5"/>
        <v>0</v>
      </c>
      <c r="AH37" s="67">
        <f t="shared" si="5"/>
        <v>0</v>
      </c>
      <c r="AI37" s="67">
        <f t="shared" si="5"/>
        <v>0</v>
      </c>
      <c r="AJ37" s="67">
        <f t="shared" si="5"/>
        <v>0</v>
      </c>
      <c r="AK37" s="67">
        <f t="shared" si="5"/>
        <v>0</v>
      </c>
      <c r="AL37" s="67">
        <f t="shared" si="5"/>
        <v>0</v>
      </c>
      <c r="AM37" s="67">
        <f t="shared" si="5"/>
        <v>0</v>
      </c>
      <c r="AN37" s="67">
        <f t="shared" si="5"/>
        <v>0</v>
      </c>
      <c r="AO37" s="67">
        <f t="shared" si="5"/>
        <v>0</v>
      </c>
      <c r="AP37" s="67">
        <f t="shared" si="5"/>
        <v>0</v>
      </c>
      <c r="AQ37" s="67">
        <f t="shared" si="5"/>
        <v>0</v>
      </c>
      <c r="AR37" s="67">
        <f t="shared" si="5"/>
        <v>0</v>
      </c>
      <c r="AS37" s="67">
        <f t="shared" si="5"/>
        <v>0</v>
      </c>
      <c r="AT37" s="67">
        <f t="shared" si="5"/>
        <v>0</v>
      </c>
      <c r="AU37" s="67">
        <f t="shared" si="5"/>
        <v>0</v>
      </c>
      <c r="AV37" s="67">
        <f t="shared" si="5"/>
        <v>0</v>
      </c>
      <c r="AW37" s="67">
        <f t="shared" si="5"/>
        <v>0</v>
      </c>
      <c r="AX37" s="67">
        <f t="shared" si="5"/>
        <v>0</v>
      </c>
      <c r="AY37" s="67">
        <f t="shared" si="5"/>
        <v>0</v>
      </c>
      <c r="AZ37" s="67">
        <f t="shared" si="5"/>
        <v>0</v>
      </c>
      <c r="BA37" s="67">
        <f t="shared" si="5"/>
        <v>0</v>
      </c>
      <c r="BB37" s="67">
        <f t="shared" si="5"/>
        <v>0</v>
      </c>
      <c r="BC37" s="67">
        <f t="shared" si="5"/>
        <v>0</v>
      </c>
      <c r="BD37" s="67">
        <f t="shared" si="5"/>
        <v>0</v>
      </c>
      <c r="BE37" s="67">
        <f t="shared" si="5"/>
        <v>0</v>
      </c>
      <c r="BF37" s="67">
        <f t="shared" si="5"/>
        <v>0</v>
      </c>
      <c r="BG37" s="67">
        <f>SUM(BG28:BG35)</f>
        <v>447500</v>
      </c>
      <c r="BH37" s="65"/>
      <c r="BI37" s="5"/>
      <c r="BJ37" s="49"/>
      <c r="BK37" s="6"/>
      <c r="BL37" s="6"/>
      <c r="BM37" s="6"/>
      <c r="BN37" s="6"/>
    </row>
    <row r="38" spans="1:66" ht="15.75" customHeight="1" x14ac:dyDescent="0.15">
      <c r="A38" s="22"/>
      <c r="B38" s="39"/>
      <c r="C38" s="61"/>
      <c r="D38" s="6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2"/>
      <c r="BH38" s="3"/>
      <c r="BI38" s="5"/>
      <c r="BJ38" s="49"/>
      <c r="BK38" s="6"/>
      <c r="BL38" s="6"/>
      <c r="BM38" s="6"/>
      <c r="BN38" s="6"/>
    </row>
    <row r="39" spans="1:66" ht="15.75" customHeight="1" x14ac:dyDescent="0.15">
      <c r="A39" s="22"/>
      <c r="B39" s="20"/>
      <c r="C39" s="46" t="s">
        <v>37</v>
      </c>
      <c r="D39" s="47"/>
      <c r="E39" s="2"/>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3"/>
      <c r="BI39" s="15"/>
      <c r="BJ39" s="49"/>
      <c r="BK39" s="6"/>
      <c r="BL39" s="6"/>
      <c r="BM39" s="6"/>
      <c r="BN39" s="6"/>
    </row>
    <row r="40" spans="1:66" ht="15.75" customHeight="1" x14ac:dyDescent="0.15">
      <c r="A40" s="22"/>
      <c r="B40" s="13"/>
      <c r="C40" s="50" t="s">
        <v>38</v>
      </c>
      <c r="D40" s="47"/>
      <c r="E40" s="36"/>
      <c r="F40" s="74"/>
      <c r="G40" s="52">
        <v>0</v>
      </c>
      <c r="H40" s="52">
        <v>0</v>
      </c>
      <c r="I40" s="52">
        <v>0</v>
      </c>
      <c r="J40" s="52">
        <v>0</v>
      </c>
      <c r="K40" s="52">
        <v>0</v>
      </c>
      <c r="L40" s="52">
        <v>0</v>
      </c>
      <c r="M40" s="52">
        <v>0</v>
      </c>
      <c r="N40" s="52">
        <v>0</v>
      </c>
      <c r="O40" s="52">
        <v>0</v>
      </c>
      <c r="P40" s="52">
        <v>0</v>
      </c>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3">
        <f t="shared" ref="BG40:BG44" si="6">SUM($G40:$BF40)</f>
        <v>0</v>
      </c>
      <c r="BH40" s="36"/>
      <c r="BI40" s="75" t="s">
        <v>39</v>
      </c>
      <c r="BJ40" s="49"/>
      <c r="BK40" s="6"/>
      <c r="BL40" s="6"/>
      <c r="BM40" s="6"/>
      <c r="BN40" s="6"/>
    </row>
    <row r="41" spans="1:66" ht="15.75" customHeight="1" x14ac:dyDescent="0.15">
      <c r="A41" s="22"/>
      <c r="B41" s="13"/>
      <c r="C41" s="50" t="s">
        <v>40</v>
      </c>
      <c r="D41" s="47"/>
      <c r="E41" s="3"/>
      <c r="F41" s="36"/>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3">
        <f t="shared" si="6"/>
        <v>0</v>
      </c>
      <c r="BH41" s="36"/>
      <c r="BI41" s="56"/>
      <c r="BJ41" s="49"/>
      <c r="BK41" s="6"/>
      <c r="BL41" s="6"/>
      <c r="BM41" s="6"/>
      <c r="BN41" s="6"/>
    </row>
    <row r="42" spans="1:66" ht="15.75" customHeight="1" x14ac:dyDescent="0.15">
      <c r="A42" s="22"/>
      <c r="B42" s="13"/>
      <c r="C42" s="50" t="s">
        <v>41</v>
      </c>
      <c r="D42" s="47"/>
      <c r="E42" s="3"/>
      <c r="F42" s="76"/>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3">
        <f t="shared" si="6"/>
        <v>0</v>
      </c>
      <c r="BH42" s="36"/>
      <c r="BI42" s="56"/>
      <c r="BJ42" s="49"/>
      <c r="BK42" s="6"/>
      <c r="BL42" s="6"/>
      <c r="BM42" s="6"/>
      <c r="BN42" s="6"/>
    </row>
    <row r="43" spans="1:66" ht="15.75" customHeight="1" x14ac:dyDescent="0.15">
      <c r="A43" s="22"/>
      <c r="B43" s="13"/>
      <c r="C43" s="50" t="s">
        <v>42</v>
      </c>
      <c r="D43" s="47"/>
      <c r="E43" s="36"/>
      <c r="F43" s="74"/>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3">
        <f t="shared" si="6"/>
        <v>0</v>
      </c>
      <c r="BH43" s="3"/>
      <c r="BI43" s="56"/>
      <c r="BJ43" s="49"/>
      <c r="BK43" s="6"/>
      <c r="BL43" s="6"/>
      <c r="BM43" s="6"/>
      <c r="BN43" s="6"/>
    </row>
    <row r="44" spans="1:66" ht="15.75" customHeight="1" x14ac:dyDescent="0.15">
      <c r="A44" s="22"/>
      <c r="B44" s="13"/>
      <c r="C44" s="50" t="s">
        <v>43</v>
      </c>
      <c r="D44" s="47"/>
      <c r="E44" s="36"/>
      <c r="F44" s="74"/>
      <c r="G44" s="52"/>
      <c r="H44" s="52"/>
      <c r="I44" s="52"/>
      <c r="J44" s="52"/>
      <c r="K44" s="52">
        <v>50000</v>
      </c>
      <c r="L44" s="52"/>
      <c r="M44" s="52"/>
      <c r="N44" s="52"/>
      <c r="O44" s="52"/>
      <c r="P44" s="52">
        <v>50000</v>
      </c>
      <c r="Q44" s="52"/>
      <c r="R44" s="52"/>
      <c r="S44" s="52"/>
      <c r="T44" s="52">
        <v>50000</v>
      </c>
      <c r="U44" s="52"/>
      <c r="V44" s="52"/>
      <c r="W44" s="52"/>
      <c r="X44" s="52"/>
      <c r="Y44" s="52">
        <v>100000</v>
      </c>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3">
        <f t="shared" si="6"/>
        <v>250000</v>
      </c>
      <c r="BH44" s="36"/>
      <c r="BI44" s="77"/>
      <c r="BJ44" s="49"/>
      <c r="BK44" s="6"/>
      <c r="BL44" s="6"/>
      <c r="BM44" s="6"/>
      <c r="BN44" s="6"/>
    </row>
    <row r="45" spans="1:66" ht="15.75" customHeight="1" x14ac:dyDescent="0.15">
      <c r="A45" s="22"/>
      <c r="B45" s="39"/>
      <c r="C45" s="61"/>
      <c r="D45" s="62"/>
      <c r="E45" s="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48"/>
      <c r="BH45" s="3"/>
      <c r="BI45" s="5"/>
      <c r="BJ45" s="49"/>
      <c r="BK45" s="6"/>
      <c r="BL45" s="6"/>
      <c r="BM45" s="6"/>
      <c r="BN45" s="6"/>
    </row>
    <row r="46" spans="1:66" ht="15.75" customHeight="1" x14ac:dyDescent="0.15">
      <c r="A46" s="22"/>
      <c r="B46" s="64"/>
      <c r="C46" s="46" t="s">
        <v>44</v>
      </c>
      <c r="D46" s="47"/>
      <c r="E46" s="66"/>
      <c r="F46" s="67">
        <f>SUM(F44,F43,F40)</f>
        <v>0</v>
      </c>
      <c r="G46" s="67">
        <f t="shared" ref="G46:BG46" si="7">SUM(G40:G44)</f>
        <v>0</v>
      </c>
      <c r="H46" s="67">
        <f t="shared" si="7"/>
        <v>0</v>
      </c>
      <c r="I46" s="67">
        <f t="shared" si="7"/>
        <v>0</v>
      </c>
      <c r="J46" s="67">
        <f t="shared" si="7"/>
        <v>0</v>
      </c>
      <c r="K46" s="67">
        <f t="shared" si="7"/>
        <v>50000</v>
      </c>
      <c r="L46" s="67">
        <f t="shared" si="7"/>
        <v>0</v>
      </c>
      <c r="M46" s="67">
        <f t="shared" si="7"/>
        <v>0</v>
      </c>
      <c r="N46" s="67">
        <f t="shared" si="7"/>
        <v>0</v>
      </c>
      <c r="O46" s="67">
        <f t="shared" si="7"/>
        <v>0</v>
      </c>
      <c r="P46" s="67">
        <f t="shared" si="7"/>
        <v>50000</v>
      </c>
      <c r="Q46" s="67">
        <f t="shared" si="7"/>
        <v>0</v>
      </c>
      <c r="R46" s="67">
        <f t="shared" si="7"/>
        <v>0</v>
      </c>
      <c r="S46" s="67">
        <f t="shared" si="7"/>
        <v>0</v>
      </c>
      <c r="T46" s="67">
        <f t="shared" si="7"/>
        <v>50000</v>
      </c>
      <c r="U46" s="67">
        <f t="shared" si="7"/>
        <v>0</v>
      </c>
      <c r="V46" s="67">
        <f t="shared" si="7"/>
        <v>0</v>
      </c>
      <c r="W46" s="67">
        <f t="shared" si="7"/>
        <v>0</v>
      </c>
      <c r="X46" s="67">
        <f t="shared" si="7"/>
        <v>0</v>
      </c>
      <c r="Y46" s="67">
        <f t="shared" si="7"/>
        <v>100000</v>
      </c>
      <c r="Z46" s="67">
        <f t="shared" si="7"/>
        <v>0</v>
      </c>
      <c r="AA46" s="67">
        <f t="shared" si="7"/>
        <v>0</v>
      </c>
      <c r="AB46" s="67">
        <f t="shared" si="7"/>
        <v>0</v>
      </c>
      <c r="AC46" s="67">
        <f t="shared" si="7"/>
        <v>0</v>
      </c>
      <c r="AD46" s="67">
        <f t="shared" si="7"/>
        <v>0</v>
      </c>
      <c r="AE46" s="67">
        <f t="shared" si="7"/>
        <v>0</v>
      </c>
      <c r="AF46" s="67">
        <f t="shared" si="7"/>
        <v>0</v>
      </c>
      <c r="AG46" s="67">
        <f t="shared" si="7"/>
        <v>0</v>
      </c>
      <c r="AH46" s="67">
        <f t="shared" si="7"/>
        <v>0</v>
      </c>
      <c r="AI46" s="67">
        <f t="shared" si="7"/>
        <v>0</v>
      </c>
      <c r="AJ46" s="67">
        <f t="shared" si="7"/>
        <v>0</v>
      </c>
      <c r="AK46" s="67">
        <f t="shared" si="7"/>
        <v>0</v>
      </c>
      <c r="AL46" s="67">
        <f t="shared" si="7"/>
        <v>0</v>
      </c>
      <c r="AM46" s="67">
        <f t="shared" si="7"/>
        <v>0</v>
      </c>
      <c r="AN46" s="67">
        <f t="shared" si="7"/>
        <v>0</v>
      </c>
      <c r="AO46" s="67">
        <f t="shared" si="7"/>
        <v>0</v>
      </c>
      <c r="AP46" s="67">
        <f t="shared" si="7"/>
        <v>0</v>
      </c>
      <c r="AQ46" s="67">
        <f t="shared" si="7"/>
        <v>0</v>
      </c>
      <c r="AR46" s="67">
        <f t="shared" si="7"/>
        <v>0</v>
      </c>
      <c r="AS46" s="67">
        <f t="shared" si="7"/>
        <v>0</v>
      </c>
      <c r="AT46" s="67">
        <f t="shared" si="7"/>
        <v>0</v>
      </c>
      <c r="AU46" s="67">
        <f t="shared" si="7"/>
        <v>0</v>
      </c>
      <c r="AV46" s="67">
        <f t="shared" si="7"/>
        <v>0</v>
      </c>
      <c r="AW46" s="67">
        <f t="shared" si="7"/>
        <v>0</v>
      </c>
      <c r="AX46" s="67">
        <f t="shared" si="7"/>
        <v>0</v>
      </c>
      <c r="AY46" s="67">
        <f t="shared" si="7"/>
        <v>0</v>
      </c>
      <c r="AZ46" s="67">
        <f t="shared" si="7"/>
        <v>0</v>
      </c>
      <c r="BA46" s="67">
        <f t="shared" si="7"/>
        <v>0</v>
      </c>
      <c r="BB46" s="67">
        <f t="shared" si="7"/>
        <v>0</v>
      </c>
      <c r="BC46" s="67">
        <f t="shared" si="7"/>
        <v>0</v>
      </c>
      <c r="BD46" s="67">
        <f t="shared" si="7"/>
        <v>0</v>
      </c>
      <c r="BE46" s="67">
        <f t="shared" si="7"/>
        <v>0</v>
      </c>
      <c r="BF46" s="67">
        <f t="shared" si="7"/>
        <v>0</v>
      </c>
      <c r="BG46" s="67">
        <f t="shared" si="7"/>
        <v>250000</v>
      </c>
      <c r="BH46" s="65"/>
      <c r="BI46" s="5"/>
      <c r="BJ46" s="49"/>
      <c r="BK46" s="6"/>
      <c r="BL46" s="6"/>
      <c r="BM46" s="6"/>
      <c r="BN46" s="6"/>
    </row>
    <row r="47" spans="1:66" ht="15.75" customHeight="1" x14ac:dyDescent="0.15">
      <c r="A47" s="22"/>
      <c r="B47" s="39"/>
      <c r="C47" s="61"/>
      <c r="D47" s="62"/>
      <c r="E47" s="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48"/>
      <c r="BH47" s="3"/>
      <c r="BI47" s="5"/>
      <c r="BJ47" s="49"/>
      <c r="BK47" s="6"/>
      <c r="BL47" s="6"/>
      <c r="BM47" s="6"/>
      <c r="BN47" s="6"/>
    </row>
    <row r="48" spans="1:66" ht="15.75" customHeight="1" x14ac:dyDescent="0.15">
      <c r="A48" s="22"/>
      <c r="B48" s="64"/>
      <c r="C48" s="46" t="s">
        <v>45</v>
      </c>
      <c r="D48" s="47"/>
      <c r="E48" s="66"/>
      <c r="F48" s="67">
        <f>SUM(F46,F37)</f>
        <v>0</v>
      </c>
      <c r="G48" s="67">
        <f t="shared" ref="G48:BF48" si="8">SUM(G46,G37,G25)</f>
        <v>0</v>
      </c>
      <c r="H48" s="67">
        <f t="shared" si="8"/>
        <v>0</v>
      </c>
      <c r="I48" s="67">
        <f t="shared" si="8"/>
        <v>0</v>
      </c>
      <c r="J48" s="67">
        <f t="shared" si="8"/>
        <v>50000</v>
      </c>
      <c r="K48" s="67">
        <f t="shared" si="8"/>
        <v>50000</v>
      </c>
      <c r="L48" s="67">
        <f t="shared" si="8"/>
        <v>0</v>
      </c>
      <c r="M48" s="67">
        <f t="shared" si="8"/>
        <v>0</v>
      </c>
      <c r="N48" s="67">
        <f t="shared" si="8"/>
        <v>0</v>
      </c>
      <c r="O48" s="67">
        <f t="shared" si="8"/>
        <v>50000</v>
      </c>
      <c r="P48" s="67">
        <f t="shared" si="8"/>
        <v>50000</v>
      </c>
      <c r="Q48" s="67">
        <f t="shared" si="8"/>
        <v>84128</v>
      </c>
      <c r="R48" s="67">
        <f t="shared" si="8"/>
        <v>0</v>
      </c>
      <c r="S48" s="67">
        <f t="shared" si="8"/>
        <v>50000</v>
      </c>
      <c r="T48" s="67">
        <f t="shared" si="8"/>
        <v>253512.5</v>
      </c>
      <c r="U48" s="67">
        <f t="shared" si="8"/>
        <v>100000</v>
      </c>
      <c r="V48" s="67">
        <f t="shared" si="8"/>
        <v>99128</v>
      </c>
      <c r="W48" s="67">
        <f t="shared" si="8"/>
        <v>0</v>
      </c>
      <c r="X48" s="67">
        <f t="shared" si="8"/>
        <v>42487.5</v>
      </c>
      <c r="Y48" s="67">
        <f t="shared" si="8"/>
        <v>100000</v>
      </c>
      <c r="Z48" s="67">
        <f t="shared" si="8"/>
        <v>84128</v>
      </c>
      <c r="AA48" s="67">
        <f t="shared" si="8"/>
        <v>0</v>
      </c>
      <c r="AB48" s="67">
        <f t="shared" si="8"/>
        <v>47500</v>
      </c>
      <c r="AC48" s="67">
        <f t="shared" si="8"/>
        <v>0</v>
      </c>
      <c r="AD48" s="67">
        <f t="shared" si="8"/>
        <v>84128</v>
      </c>
      <c r="AE48" s="67">
        <f t="shared" si="8"/>
        <v>0</v>
      </c>
      <c r="AF48" s="67">
        <f t="shared" si="8"/>
        <v>0</v>
      </c>
      <c r="AG48" s="67">
        <f t="shared" si="8"/>
        <v>0</v>
      </c>
      <c r="AH48" s="67">
        <f t="shared" si="8"/>
        <v>0</v>
      </c>
      <c r="AI48" s="67">
        <f t="shared" si="8"/>
        <v>84128</v>
      </c>
      <c r="AJ48" s="67">
        <f t="shared" si="8"/>
        <v>0</v>
      </c>
      <c r="AK48" s="67">
        <f t="shared" si="8"/>
        <v>0</v>
      </c>
      <c r="AL48" s="67">
        <f t="shared" si="8"/>
        <v>0</v>
      </c>
      <c r="AM48" s="67">
        <f t="shared" si="8"/>
        <v>84128</v>
      </c>
      <c r="AN48" s="67">
        <f t="shared" si="8"/>
        <v>0</v>
      </c>
      <c r="AO48" s="67">
        <f t="shared" si="8"/>
        <v>96000</v>
      </c>
      <c r="AP48" s="67">
        <f t="shared" si="8"/>
        <v>132332.5</v>
      </c>
      <c r="AQ48" s="67">
        <f t="shared" si="8"/>
        <v>0</v>
      </c>
      <c r="AR48" s="67">
        <f t="shared" si="8"/>
        <v>84128</v>
      </c>
      <c r="AS48" s="67">
        <f t="shared" si="8"/>
        <v>0</v>
      </c>
      <c r="AT48" s="67">
        <f t="shared" si="8"/>
        <v>0</v>
      </c>
      <c r="AU48" s="67">
        <f t="shared" si="8"/>
        <v>22055.416666666668</v>
      </c>
      <c r="AV48" s="67">
        <f t="shared" si="8"/>
        <v>84128</v>
      </c>
      <c r="AW48" s="67">
        <f t="shared" si="8"/>
        <v>0</v>
      </c>
      <c r="AX48" s="67">
        <f t="shared" si="8"/>
        <v>0</v>
      </c>
      <c r="AY48" s="67">
        <f t="shared" si="8"/>
        <v>22055.416666666668</v>
      </c>
      <c r="AZ48" s="67">
        <f t="shared" si="8"/>
        <v>84128</v>
      </c>
      <c r="BA48" s="67">
        <f t="shared" si="8"/>
        <v>0</v>
      </c>
      <c r="BB48" s="67">
        <f t="shared" si="8"/>
        <v>0</v>
      </c>
      <c r="BC48" s="67">
        <f t="shared" si="8"/>
        <v>22055.416666666668</v>
      </c>
      <c r="BD48" s="67">
        <f t="shared" si="8"/>
        <v>0</v>
      </c>
      <c r="BE48" s="67">
        <f t="shared" si="8"/>
        <v>84128</v>
      </c>
      <c r="BF48" s="67">
        <f t="shared" si="8"/>
        <v>0</v>
      </c>
      <c r="BG48" s="67">
        <f>SUM(G48:BF48)</f>
        <v>1944278.7500000002</v>
      </c>
      <c r="BH48" s="65"/>
      <c r="BI48" s="5"/>
      <c r="BJ48" s="49"/>
      <c r="BK48" s="6"/>
      <c r="BL48" s="6"/>
      <c r="BM48" s="6"/>
      <c r="BN48" s="6"/>
    </row>
    <row r="49" spans="1:66" ht="15.75" customHeight="1" x14ac:dyDescent="0.15">
      <c r="A49" s="22"/>
      <c r="B49" s="13"/>
      <c r="C49" s="13"/>
      <c r="D49" s="36"/>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2"/>
      <c r="BH49" s="3"/>
      <c r="BI49" s="5"/>
      <c r="BJ49" s="49"/>
      <c r="BK49" s="6"/>
      <c r="BL49" s="6"/>
      <c r="BM49" s="6"/>
      <c r="BN49" s="6"/>
    </row>
    <row r="50" spans="1:66" ht="15.75" customHeight="1" x14ac:dyDescent="0.15">
      <c r="A50" s="22"/>
      <c r="B50" s="23"/>
      <c r="C50" s="24" t="s">
        <v>46</v>
      </c>
      <c r="D50" s="25"/>
      <c r="E50" s="78"/>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80"/>
      <c r="BH50" s="3"/>
      <c r="BI50" s="5"/>
      <c r="BJ50" s="49"/>
      <c r="BK50" s="6"/>
      <c r="BL50" s="6"/>
      <c r="BM50" s="6"/>
      <c r="BN50" s="6"/>
    </row>
    <row r="51" spans="1:66" ht="15.75" customHeight="1" x14ac:dyDescent="0.15">
      <c r="A51" s="22"/>
      <c r="B51" s="23"/>
      <c r="C51" s="30"/>
      <c r="D51" s="3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2"/>
      <c r="BH51" s="3"/>
      <c r="BI51" s="5"/>
      <c r="BJ51" s="49"/>
      <c r="BK51" s="6"/>
      <c r="BL51" s="6"/>
      <c r="BM51" s="6"/>
      <c r="BN51" s="6"/>
    </row>
    <row r="52" spans="1:66" ht="15.75" customHeight="1" x14ac:dyDescent="0.15">
      <c r="A52" s="22"/>
      <c r="B52" s="13"/>
      <c r="C52" s="13"/>
      <c r="D52" s="36"/>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2"/>
      <c r="BH52" s="3"/>
      <c r="BI52" s="5"/>
      <c r="BJ52" s="49"/>
      <c r="BK52" s="6"/>
      <c r="BL52" s="6"/>
      <c r="BM52" s="6"/>
      <c r="BN52" s="6"/>
    </row>
    <row r="53" spans="1:66" ht="15.75" customHeight="1" x14ac:dyDescent="0.15">
      <c r="A53" s="22"/>
      <c r="B53" s="20"/>
      <c r="C53" s="46" t="s">
        <v>47</v>
      </c>
      <c r="D53" s="47"/>
      <c r="E53" s="2"/>
      <c r="F53" s="2"/>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3"/>
      <c r="BI53" s="5"/>
      <c r="BJ53" s="49"/>
      <c r="BK53" s="6"/>
      <c r="BL53" s="6"/>
      <c r="BM53" s="6"/>
      <c r="BN53" s="6"/>
    </row>
    <row r="54" spans="1:66" ht="15.75" customHeight="1" x14ac:dyDescent="0.15">
      <c r="A54" s="22"/>
      <c r="B54" s="13"/>
      <c r="C54" s="50" t="s">
        <v>48</v>
      </c>
      <c r="D54" s="47"/>
      <c r="E54" s="3"/>
      <c r="F54" s="36"/>
      <c r="G54" s="52"/>
      <c r="H54" s="52"/>
      <c r="I54" s="52"/>
      <c r="J54" s="52"/>
      <c r="K54" s="52"/>
      <c r="L54" s="52"/>
      <c r="M54" s="52"/>
      <c r="N54" s="52"/>
      <c r="O54" s="52"/>
      <c r="P54" s="52"/>
      <c r="Q54" s="52"/>
      <c r="R54" s="52"/>
      <c r="S54" s="52"/>
      <c r="T54" s="52"/>
      <c r="U54" s="52"/>
      <c r="V54" s="52"/>
      <c r="W54" s="52"/>
      <c r="X54" s="52">
        <f>StaffingPlan!$K$42/24</f>
        <v>17875</v>
      </c>
      <c r="Y54" s="52"/>
      <c r="Z54" s="52">
        <f>StaffingPlan!$K$42/24</f>
        <v>17875</v>
      </c>
      <c r="AA54" s="52"/>
      <c r="AB54" s="52">
        <f>StaffingPlan!$K$42/24</f>
        <v>17875</v>
      </c>
      <c r="AC54" s="52"/>
      <c r="AD54" s="52">
        <f>StaffingPlan!$K$42/24</f>
        <v>17875</v>
      </c>
      <c r="AE54" s="52"/>
      <c r="AF54" s="52"/>
      <c r="AG54" s="52">
        <f>StaffingPlan!$K$42/24</f>
        <v>17875</v>
      </c>
      <c r="AH54" s="52"/>
      <c r="AI54" s="52">
        <f>StaffingPlan!$K$42/24</f>
        <v>17875</v>
      </c>
      <c r="AJ54" s="52"/>
      <c r="AK54" s="52">
        <f>StaffingPlan!$K$42/24</f>
        <v>17875</v>
      </c>
      <c r="AL54" s="52"/>
      <c r="AM54" s="52">
        <f>StaffingPlan!$K$42/24</f>
        <v>17875</v>
      </c>
      <c r="AN54" s="52"/>
      <c r="AO54" s="52"/>
      <c r="AP54" s="52">
        <f>StaffingPlan!$K$42/24</f>
        <v>17875</v>
      </c>
      <c r="AQ54" s="52"/>
      <c r="AR54" s="52">
        <f>StaffingPlan!$K$42/24</f>
        <v>17875</v>
      </c>
      <c r="AS54" s="52"/>
      <c r="AT54" s="52">
        <f>StaffingPlan!$K$42/24</f>
        <v>17875</v>
      </c>
      <c r="AU54" s="52"/>
      <c r="AV54" s="52">
        <f>StaffingPlan!$K$42/24</f>
        <v>17875</v>
      </c>
      <c r="AW54" s="52"/>
      <c r="AX54" s="52">
        <f>StaffingPlan!$K$42/24</f>
        <v>17875</v>
      </c>
      <c r="AY54" s="52"/>
      <c r="AZ54" s="52">
        <f>StaffingPlan!$K$42/24</f>
        <v>17875</v>
      </c>
      <c r="BA54" s="52"/>
      <c r="BB54" s="52"/>
      <c r="BC54" s="52">
        <f>StaffingPlan!$K$42/24</f>
        <v>17875</v>
      </c>
      <c r="BD54" s="52"/>
      <c r="BE54" s="52">
        <f>StaffingPlan!$K$42/24</f>
        <v>17875</v>
      </c>
      <c r="BF54" s="52"/>
      <c r="BG54" s="53">
        <f t="shared" ref="BG54:BG56" si="9">SUM($G54:$BF54)</f>
        <v>286000</v>
      </c>
      <c r="BH54" s="3"/>
      <c r="BI54" s="83" t="s">
        <v>49</v>
      </c>
      <c r="BJ54" s="49"/>
      <c r="BK54" s="6"/>
      <c r="BL54" s="6"/>
      <c r="BM54" s="6"/>
      <c r="BN54" s="6"/>
    </row>
    <row r="55" spans="1:66" ht="15.75" customHeight="1" x14ac:dyDescent="0.15">
      <c r="A55" s="22"/>
      <c r="B55" s="13"/>
      <c r="C55" s="50" t="s">
        <v>50</v>
      </c>
      <c r="D55" s="47"/>
      <c r="E55" s="3"/>
      <c r="F55" s="36"/>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3">
        <f t="shared" si="9"/>
        <v>0</v>
      </c>
      <c r="BH55" s="3"/>
      <c r="BI55" s="83"/>
      <c r="BJ55" s="49"/>
      <c r="BK55" s="6"/>
      <c r="BL55" s="6"/>
      <c r="BM55" s="6"/>
      <c r="BN55" s="6"/>
    </row>
    <row r="56" spans="1:66" ht="15.75" customHeight="1" x14ac:dyDescent="0.15">
      <c r="A56" s="22"/>
      <c r="B56" s="13"/>
      <c r="C56" s="50" t="s">
        <v>51</v>
      </c>
      <c r="D56" s="47"/>
      <c r="E56" s="3"/>
      <c r="F56" s="36"/>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3">
        <f t="shared" si="9"/>
        <v>0</v>
      </c>
      <c r="BH56" s="3"/>
      <c r="BI56" s="83" t="s">
        <v>52</v>
      </c>
      <c r="BJ56" s="49"/>
      <c r="BK56" s="6"/>
      <c r="BL56" s="6"/>
      <c r="BM56" s="6"/>
      <c r="BN56" s="6"/>
    </row>
    <row r="57" spans="1:66" ht="15.75" customHeight="1" x14ac:dyDescent="0.15">
      <c r="A57" s="22"/>
      <c r="B57" s="13"/>
      <c r="C57" s="13"/>
      <c r="D57" s="36"/>
      <c r="E57" s="3"/>
      <c r="F57" s="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48"/>
      <c r="BH57" s="3"/>
      <c r="BI57" s="84"/>
      <c r="BJ57" s="6"/>
      <c r="BK57" s="6"/>
      <c r="BL57" s="6"/>
      <c r="BM57" s="6"/>
      <c r="BN57" s="6"/>
    </row>
    <row r="58" spans="1:66" ht="15.75" customHeight="1" x14ac:dyDescent="0.15">
      <c r="A58" s="22"/>
      <c r="B58" s="64"/>
      <c r="C58" s="46" t="s">
        <v>53</v>
      </c>
      <c r="D58" s="47"/>
      <c r="E58" s="65"/>
      <c r="F58" s="66"/>
      <c r="G58" s="67">
        <f t="shared" ref="G58:BF58" si="10">SUM(G54:G56)</f>
        <v>0</v>
      </c>
      <c r="H58" s="67">
        <f t="shared" si="10"/>
        <v>0</v>
      </c>
      <c r="I58" s="67">
        <f t="shared" si="10"/>
        <v>0</v>
      </c>
      <c r="J58" s="67">
        <f t="shared" si="10"/>
        <v>0</v>
      </c>
      <c r="K58" s="67">
        <f t="shared" si="10"/>
        <v>0</v>
      </c>
      <c r="L58" s="67">
        <f t="shared" si="10"/>
        <v>0</v>
      </c>
      <c r="M58" s="67">
        <f t="shared" si="10"/>
        <v>0</v>
      </c>
      <c r="N58" s="67">
        <f t="shared" si="10"/>
        <v>0</v>
      </c>
      <c r="O58" s="67">
        <f t="shared" si="10"/>
        <v>0</v>
      </c>
      <c r="P58" s="67">
        <f t="shared" si="10"/>
        <v>0</v>
      </c>
      <c r="Q58" s="67">
        <f t="shared" si="10"/>
        <v>0</v>
      </c>
      <c r="R58" s="67">
        <f t="shared" si="10"/>
        <v>0</v>
      </c>
      <c r="S58" s="67">
        <f t="shared" si="10"/>
        <v>0</v>
      </c>
      <c r="T58" s="67">
        <f t="shared" si="10"/>
        <v>0</v>
      </c>
      <c r="U58" s="67">
        <f t="shared" si="10"/>
        <v>0</v>
      </c>
      <c r="V58" s="67">
        <f t="shared" si="10"/>
        <v>0</v>
      </c>
      <c r="W58" s="67">
        <f t="shared" si="10"/>
        <v>0</v>
      </c>
      <c r="X58" s="67">
        <f t="shared" si="10"/>
        <v>17875</v>
      </c>
      <c r="Y58" s="67">
        <f t="shared" si="10"/>
        <v>0</v>
      </c>
      <c r="Z58" s="67">
        <f t="shared" si="10"/>
        <v>17875</v>
      </c>
      <c r="AA58" s="67">
        <f t="shared" si="10"/>
        <v>0</v>
      </c>
      <c r="AB58" s="67">
        <f t="shared" si="10"/>
        <v>17875</v>
      </c>
      <c r="AC58" s="67">
        <f t="shared" si="10"/>
        <v>0</v>
      </c>
      <c r="AD58" s="67">
        <f t="shared" si="10"/>
        <v>17875</v>
      </c>
      <c r="AE58" s="67">
        <f t="shared" si="10"/>
        <v>0</v>
      </c>
      <c r="AF58" s="67">
        <f t="shared" si="10"/>
        <v>0</v>
      </c>
      <c r="AG58" s="67">
        <f t="shared" si="10"/>
        <v>17875</v>
      </c>
      <c r="AH58" s="67">
        <f t="shared" si="10"/>
        <v>0</v>
      </c>
      <c r="AI58" s="67">
        <f t="shared" si="10"/>
        <v>17875</v>
      </c>
      <c r="AJ58" s="67">
        <f t="shared" si="10"/>
        <v>0</v>
      </c>
      <c r="AK58" s="67">
        <f t="shared" si="10"/>
        <v>17875</v>
      </c>
      <c r="AL58" s="67">
        <f t="shared" si="10"/>
        <v>0</v>
      </c>
      <c r="AM58" s="67">
        <f t="shared" si="10"/>
        <v>17875</v>
      </c>
      <c r="AN58" s="67">
        <f t="shared" si="10"/>
        <v>0</v>
      </c>
      <c r="AO58" s="67">
        <f t="shared" si="10"/>
        <v>0</v>
      </c>
      <c r="AP58" s="67">
        <f t="shared" si="10"/>
        <v>17875</v>
      </c>
      <c r="AQ58" s="67">
        <f t="shared" si="10"/>
        <v>0</v>
      </c>
      <c r="AR58" s="67">
        <f t="shared" si="10"/>
        <v>17875</v>
      </c>
      <c r="AS58" s="67">
        <f t="shared" si="10"/>
        <v>0</v>
      </c>
      <c r="AT58" s="67">
        <f t="shared" si="10"/>
        <v>17875</v>
      </c>
      <c r="AU58" s="67">
        <f t="shared" si="10"/>
        <v>0</v>
      </c>
      <c r="AV58" s="67">
        <f t="shared" si="10"/>
        <v>17875</v>
      </c>
      <c r="AW58" s="67">
        <f t="shared" si="10"/>
        <v>0</v>
      </c>
      <c r="AX58" s="67">
        <f t="shared" si="10"/>
        <v>17875</v>
      </c>
      <c r="AY58" s="67">
        <f t="shared" si="10"/>
        <v>0</v>
      </c>
      <c r="AZ58" s="67">
        <f t="shared" si="10"/>
        <v>17875</v>
      </c>
      <c r="BA58" s="67">
        <f t="shared" si="10"/>
        <v>0</v>
      </c>
      <c r="BB58" s="67">
        <f t="shared" si="10"/>
        <v>0</v>
      </c>
      <c r="BC58" s="67">
        <f t="shared" si="10"/>
        <v>17875</v>
      </c>
      <c r="BD58" s="67">
        <f t="shared" si="10"/>
        <v>0</v>
      </c>
      <c r="BE58" s="67">
        <f t="shared" si="10"/>
        <v>17875</v>
      </c>
      <c r="BF58" s="67">
        <f t="shared" si="10"/>
        <v>0</v>
      </c>
      <c r="BG58" s="67">
        <f>SUM(BG52:BG56)</f>
        <v>286000</v>
      </c>
      <c r="BH58" s="65"/>
      <c r="BI58" s="5"/>
      <c r="BJ58" s="49"/>
      <c r="BK58" s="6"/>
      <c r="BL58" s="6"/>
      <c r="BM58" s="6"/>
      <c r="BN58" s="6"/>
    </row>
    <row r="59" spans="1:66" ht="15.75" customHeight="1" x14ac:dyDescent="0.15">
      <c r="A59" s="22"/>
      <c r="B59" s="20"/>
      <c r="C59" s="20"/>
      <c r="D59" s="85"/>
      <c r="E59" s="2"/>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2"/>
      <c r="BH59" s="3"/>
      <c r="BI59" s="5"/>
      <c r="BJ59" s="49"/>
      <c r="BK59" s="6"/>
      <c r="BL59" s="6"/>
      <c r="BM59" s="6"/>
      <c r="BN59" s="6"/>
    </row>
    <row r="60" spans="1:66" ht="15.75" customHeight="1" x14ac:dyDescent="0.15">
      <c r="A60" s="22"/>
      <c r="B60" s="20"/>
      <c r="C60" s="46" t="s">
        <v>54</v>
      </c>
      <c r="D60" s="47"/>
      <c r="E60" s="2"/>
      <c r="F60" s="2"/>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3"/>
      <c r="BI60" s="69"/>
      <c r="BJ60" s="85"/>
      <c r="BK60" s="6"/>
      <c r="BL60" s="6"/>
      <c r="BM60" s="6"/>
      <c r="BN60" s="6"/>
    </row>
    <row r="61" spans="1:66" ht="15.75" customHeight="1" x14ac:dyDescent="0.15">
      <c r="A61" s="22"/>
      <c r="B61" s="13"/>
      <c r="C61" s="50" t="s">
        <v>55</v>
      </c>
      <c r="D61" s="47"/>
      <c r="E61" s="3"/>
      <c r="F61" s="36"/>
      <c r="G61" s="52"/>
      <c r="H61" s="52"/>
      <c r="I61" s="52"/>
      <c r="J61" s="52"/>
      <c r="K61" s="52"/>
      <c r="L61" s="52"/>
      <c r="M61" s="52"/>
      <c r="N61" s="52"/>
      <c r="O61" s="52"/>
      <c r="P61" s="52"/>
      <c r="Q61" s="52"/>
      <c r="R61" s="52"/>
      <c r="S61" s="52"/>
      <c r="T61" s="52"/>
      <c r="U61" s="52"/>
      <c r="V61" s="52"/>
      <c r="W61" s="52"/>
      <c r="X61" s="52">
        <f>StaffingPlan!$K$24/24</f>
        <v>17000</v>
      </c>
      <c r="Y61" s="52"/>
      <c r="Z61" s="52">
        <f>StaffingPlan!$K$24/24</f>
        <v>17000</v>
      </c>
      <c r="AA61" s="52"/>
      <c r="AB61" s="52">
        <f>StaffingPlan!$K$24/24</f>
        <v>17000</v>
      </c>
      <c r="AC61" s="52"/>
      <c r="AD61" s="52">
        <f>StaffingPlan!$K$24/24</f>
        <v>17000</v>
      </c>
      <c r="AE61" s="52"/>
      <c r="AF61" s="52"/>
      <c r="AG61" s="52">
        <f>StaffingPlan!$K$24/24</f>
        <v>17000</v>
      </c>
      <c r="AH61" s="52"/>
      <c r="AI61" s="52">
        <f>StaffingPlan!$K$24/24</f>
        <v>17000</v>
      </c>
      <c r="AJ61" s="52"/>
      <c r="AK61" s="52">
        <f>StaffingPlan!$K$24/24</f>
        <v>17000</v>
      </c>
      <c r="AL61" s="52"/>
      <c r="AM61" s="52">
        <f>StaffingPlan!$K$24/24</f>
        <v>17000</v>
      </c>
      <c r="AN61" s="52"/>
      <c r="AO61" s="52"/>
      <c r="AP61" s="52">
        <f>StaffingPlan!$K$24/24</f>
        <v>17000</v>
      </c>
      <c r="AQ61" s="52"/>
      <c r="AR61" s="52">
        <f>StaffingPlan!$K$24/24</f>
        <v>17000</v>
      </c>
      <c r="AS61" s="52"/>
      <c r="AT61" s="52">
        <f>StaffingPlan!$K$24/24</f>
        <v>17000</v>
      </c>
      <c r="AU61" s="52"/>
      <c r="AV61" s="52">
        <f>StaffingPlan!$K$24/24</f>
        <v>17000</v>
      </c>
      <c r="AW61" s="52"/>
      <c r="AX61" s="52">
        <f>StaffingPlan!$K$24/24</f>
        <v>17000</v>
      </c>
      <c r="AY61" s="52"/>
      <c r="AZ61" s="52">
        <f>StaffingPlan!$K$24/24</f>
        <v>17000</v>
      </c>
      <c r="BA61" s="52"/>
      <c r="BB61" s="52"/>
      <c r="BC61" s="52">
        <f>StaffingPlan!$K$24/24</f>
        <v>17000</v>
      </c>
      <c r="BD61" s="52"/>
      <c r="BE61" s="52">
        <f>StaffingPlan!$K$24/24</f>
        <v>17000</v>
      </c>
      <c r="BF61" s="52"/>
      <c r="BG61" s="53">
        <f t="shared" ref="BG61:BG64" si="11">SUM($G61:$BF61)</f>
        <v>272000</v>
      </c>
      <c r="BH61" s="3"/>
      <c r="BI61" s="83" t="s">
        <v>56</v>
      </c>
      <c r="BJ61" s="49"/>
      <c r="BK61" s="6"/>
      <c r="BL61" s="6"/>
      <c r="BM61" s="6"/>
      <c r="BN61" s="6"/>
    </row>
    <row r="62" spans="1:66" ht="15.75" customHeight="1" x14ac:dyDescent="0.15">
      <c r="A62" s="22"/>
      <c r="B62" s="13"/>
      <c r="C62" s="50" t="s">
        <v>57</v>
      </c>
      <c r="D62" s="47"/>
      <c r="E62" s="3"/>
      <c r="F62" s="36"/>
      <c r="G62" s="52"/>
      <c r="H62" s="52"/>
      <c r="I62" s="52"/>
      <c r="J62" s="52"/>
      <c r="K62" s="52"/>
      <c r="L62" s="52"/>
      <c r="M62" s="52"/>
      <c r="N62" s="52"/>
      <c r="O62" s="52"/>
      <c r="P62" s="52"/>
      <c r="Q62" s="52"/>
      <c r="R62" s="52"/>
      <c r="S62" s="52"/>
      <c r="T62" s="52"/>
      <c r="U62" s="52"/>
      <c r="V62" s="52"/>
      <c r="W62" s="52"/>
      <c r="X62" s="52"/>
      <c r="Y62" s="52">
        <v>0</v>
      </c>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3">
        <f t="shared" si="11"/>
        <v>0</v>
      </c>
      <c r="BH62" s="3"/>
      <c r="BI62" s="83" t="s">
        <v>58</v>
      </c>
      <c r="BJ62" s="49"/>
      <c r="BK62" s="6"/>
      <c r="BL62" s="6"/>
      <c r="BM62" s="6"/>
      <c r="BN62" s="6"/>
    </row>
    <row r="63" spans="1:66" ht="15.75" customHeight="1" x14ac:dyDescent="0.15">
      <c r="A63" s="22"/>
      <c r="B63" s="13"/>
      <c r="C63" s="50" t="s">
        <v>59</v>
      </c>
      <c r="D63" s="47"/>
      <c r="E63" s="3"/>
      <c r="F63" s="36"/>
      <c r="G63" s="52"/>
      <c r="H63" s="52"/>
      <c r="I63" s="52"/>
      <c r="J63" s="52"/>
      <c r="K63" s="52"/>
      <c r="L63" s="52"/>
      <c r="M63" s="52"/>
      <c r="N63" s="52"/>
      <c r="O63" s="52"/>
      <c r="P63" s="52"/>
      <c r="Q63" s="52"/>
      <c r="R63" s="52"/>
      <c r="S63" s="52"/>
      <c r="T63" s="52"/>
      <c r="U63" s="52"/>
      <c r="V63" s="52"/>
      <c r="W63" s="52"/>
      <c r="X63" s="52"/>
      <c r="Y63" s="52">
        <v>0</v>
      </c>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3">
        <f t="shared" si="11"/>
        <v>0</v>
      </c>
      <c r="BH63" s="3"/>
      <c r="BI63" s="83" t="s">
        <v>58</v>
      </c>
      <c r="BJ63" s="49"/>
      <c r="BK63" s="6"/>
      <c r="BL63" s="6"/>
      <c r="BM63" s="6"/>
      <c r="BN63" s="6"/>
    </row>
    <row r="64" spans="1:66" ht="15.75" customHeight="1" x14ac:dyDescent="0.15">
      <c r="A64" s="22"/>
      <c r="B64" s="13"/>
      <c r="C64" s="50" t="s">
        <v>60</v>
      </c>
      <c r="D64" s="47"/>
      <c r="E64" s="3"/>
      <c r="F64" s="36"/>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3">
        <f t="shared" si="11"/>
        <v>0</v>
      </c>
      <c r="BH64" s="3"/>
      <c r="BI64" s="86"/>
      <c r="BJ64" s="49"/>
      <c r="BK64" s="6"/>
      <c r="BL64" s="6"/>
      <c r="BM64" s="6"/>
      <c r="BN64" s="6"/>
    </row>
    <row r="65" spans="1:66" ht="15.75" customHeight="1" x14ac:dyDescent="0.15">
      <c r="A65" s="22"/>
      <c r="B65" s="13"/>
      <c r="C65" s="13"/>
      <c r="D65" s="36"/>
      <c r="E65" s="3"/>
      <c r="F65" s="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48"/>
      <c r="BH65" s="3"/>
      <c r="BI65" s="5"/>
      <c r="BJ65" s="49"/>
      <c r="BK65" s="6"/>
      <c r="BL65" s="6"/>
      <c r="BM65" s="6"/>
      <c r="BN65" s="6"/>
    </row>
    <row r="66" spans="1:66" ht="15.75" customHeight="1" x14ac:dyDescent="0.15">
      <c r="A66" s="22"/>
      <c r="B66" s="64"/>
      <c r="C66" s="46" t="s">
        <v>61</v>
      </c>
      <c r="D66" s="47"/>
      <c r="E66" s="65"/>
      <c r="F66" s="66"/>
      <c r="G66" s="87">
        <f t="shared" ref="G66:BF66" si="12">SUM(G61:G64)</f>
        <v>0</v>
      </c>
      <c r="H66" s="87">
        <f t="shared" si="12"/>
        <v>0</v>
      </c>
      <c r="I66" s="87">
        <f t="shared" si="12"/>
        <v>0</v>
      </c>
      <c r="J66" s="87">
        <f t="shared" si="12"/>
        <v>0</v>
      </c>
      <c r="K66" s="87">
        <f t="shared" si="12"/>
        <v>0</v>
      </c>
      <c r="L66" s="87">
        <f t="shared" si="12"/>
        <v>0</v>
      </c>
      <c r="M66" s="87">
        <f t="shared" si="12"/>
        <v>0</v>
      </c>
      <c r="N66" s="87">
        <f t="shared" si="12"/>
        <v>0</v>
      </c>
      <c r="O66" s="87">
        <f t="shared" si="12"/>
        <v>0</v>
      </c>
      <c r="P66" s="87">
        <f t="shared" si="12"/>
        <v>0</v>
      </c>
      <c r="Q66" s="87">
        <f t="shared" si="12"/>
        <v>0</v>
      </c>
      <c r="R66" s="87">
        <f t="shared" si="12"/>
        <v>0</v>
      </c>
      <c r="S66" s="87">
        <f t="shared" si="12"/>
        <v>0</v>
      </c>
      <c r="T66" s="87">
        <f t="shared" si="12"/>
        <v>0</v>
      </c>
      <c r="U66" s="87">
        <f t="shared" si="12"/>
        <v>0</v>
      </c>
      <c r="V66" s="87">
        <f t="shared" si="12"/>
        <v>0</v>
      </c>
      <c r="W66" s="87">
        <f t="shared" si="12"/>
        <v>0</v>
      </c>
      <c r="X66" s="87">
        <f t="shared" si="12"/>
        <v>17000</v>
      </c>
      <c r="Y66" s="87">
        <f t="shared" si="12"/>
        <v>0</v>
      </c>
      <c r="Z66" s="87">
        <f t="shared" si="12"/>
        <v>17000</v>
      </c>
      <c r="AA66" s="87">
        <f t="shared" si="12"/>
        <v>0</v>
      </c>
      <c r="AB66" s="87">
        <f t="shared" si="12"/>
        <v>17000</v>
      </c>
      <c r="AC66" s="87">
        <f t="shared" si="12"/>
        <v>0</v>
      </c>
      <c r="AD66" s="87">
        <f t="shared" si="12"/>
        <v>17000</v>
      </c>
      <c r="AE66" s="87">
        <f t="shared" si="12"/>
        <v>0</v>
      </c>
      <c r="AF66" s="87">
        <f t="shared" si="12"/>
        <v>0</v>
      </c>
      <c r="AG66" s="87">
        <f t="shared" si="12"/>
        <v>17000</v>
      </c>
      <c r="AH66" s="87">
        <f t="shared" si="12"/>
        <v>0</v>
      </c>
      <c r="AI66" s="87">
        <f t="shared" si="12"/>
        <v>17000</v>
      </c>
      <c r="AJ66" s="87">
        <f t="shared" si="12"/>
        <v>0</v>
      </c>
      <c r="AK66" s="87">
        <f t="shared" si="12"/>
        <v>17000</v>
      </c>
      <c r="AL66" s="87">
        <f t="shared" si="12"/>
        <v>0</v>
      </c>
      <c r="AM66" s="87">
        <f t="shared" si="12"/>
        <v>17000</v>
      </c>
      <c r="AN66" s="87">
        <f t="shared" si="12"/>
        <v>0</v>
      </c>
      <c r="AO66" s="87">
        <f t="shared" si="12"/>
        <v>0</v>
      </c>
      <c r="AP66" s="87">
        <f t="shared" si="12"/>
        <v>17000</v>
      </c>
      <c r="AQ66" s="87">
        <f t="shared" si="12"/>
        <v>0</v>
      </c>
      <c r="AR66" s="87">
        <f t="shared" si="12"/>
        <v>17000</v>
      </c>
      <c r="AS66" s="87">
        <f t="shared" si="12"/>
        <v>0</v>
      </c>
      <c r="AT66" s="87">
        <f t="shared" si="12"/>
        <v>17000</v>
      </c>
      <c r="AU66" s="87">
        <f t="shared" si="12"/>
        <v>0</v>
      </c>
      <c r="AV66" s="87">
        <f t="shared" si="12"/>
        <v>17000</v>
      </c>
      <c r="AW66" s="87">
        <f t="shared" si="12"/>
        <v>0</v>
      </c>
      <c r="AX66" s="87">
        <f t="shared" si="12"/>
        <v>17000</v>
      </c>
      <c r="AY66" s="87">
        <f t="shared" si="12"/>
        <v>0</v>
      </c>
      <c r="AZ66" s="87">
        <f t="shared" si="12"/>
        <v>17000</v>
      </c>
      <c r="BA66" s="87">
        <f t="shared" si="12"/>
        <v>0</v>
      </c>
      <c r="BB66" s="87">
        <f t="shared" si="12"/>
        <v>0</v>
      </c>
      <c r="BC66" s="87">
        <f t="shared" si="12"/>
        <v>17000</v>
      </c>
      <c r="BD66" s="87">
        <f t="shared" si="12"/>
        <v>0</v>
      </c>
      <c r="BE66" s="87">
        <f t="shared" si="12"/>
        <v>17000</v>
      </c>
      <c r="BF66" s="87">
        <f t="shared" si="12"/>
        <v>0</v>
      </c>
      <c r="BG66" s="67">
        <f>SUM(BG60:BG64)</f>
        <v>272000</v>
      </c>
      <c r="BH66" s="2"/>
      <c r="BI66" s="5"/>
      <c r="BJ66" s="49"/>
      <c r="BK66" s="6"/>
      <c r="BL66" s="6"/>
      <c r="BM66" s="6"/>
      <c r="BN66" s="6"/>
    </row>
    <row r="67" spans="1:66" ht="15.75" customHeight="1" x14ac:dyDescent="0.15">
      <c r="A67" s="22"/>
      <c r="B67" s="13"/>
      <c r="C67" s="1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2"/>
      <c r="BH67" s="3"/>
      <c r="BI67" s="5"/>
      <c r="BJ67" s="49"/>
      <c r="BK67" s="6"/>
      <c r="BL67" s="6"/>
      <c r="BM67" s="6"/>
      <c r="BN67" s="6"/>
    </row>
    <row r="68" spans="1:66" ht="15.75" customHeight="1" x14ac:dyDescent="0.15">
      <c r="A68" s="22"/>
      <c r="B68" s="20"/>
      <c r="C68" s="46" t="s">
        <v>62</v>
      </c>
      <c r="D68" s="47"/>
      <c r="E68" s="2"/>
      <c r="F68" s="2"/>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3"/>
      <c r="BI68" s="69"/>
      <c r="BJ68" s="49"/>
      <c r="BK68" s="6"/>
      <c r="BL68" s="6"/>
      <c r="BM68" s="6"/>
      <c r="BN68" s="6"/>
    </row>
    <row r="69" spans="1:66" ht="15.75" customHeight="1" x14ac:dyDescent="0.15">
      <c r="A69" s="22"/>
      <c r="B69" s="13"/>
      <c r="C69" s="50" t="s">
        <v>63</v>
      </c>
      <c r="D69" s="47"/>
      <c r="E69" s="3"/>
      <c r="F69" s="36"/>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3">
        <f t="shared" ref="BG69:BG77" si="13">SUM($G69:$BF69)</f>
        <v>0</v>
      </c>
      <c r="BH69" s="36"/>
      <c r="BI69" s="83"/>
      <c r="BJ69" s="49"/>
      <c r="BK69" s="6"/>
      <c r="BL69" s="6"/>
      <c r="BM69" s="6"/>
      <c r="BN69" s="6"/>
    </row>
    <row r="70" spans="1:66" ht="15.75" customHeight="1" x14ac:dyDescent="0.15">
      <c r="A70" s="22"/>
      <c r="B70" s="13"/>
      <c r="C70" s="50" t="s">
        <v>64</v>
      </c>
      <c r="D70" s="47"/>
      <c r="E70" s="3"/>
      <c r="F70" s="36"/>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3">
        <f t="shared" si="13"/>
        <v>0</v>
      </c>
      <c r="BH70" s="36"/>
      <c r="BI70" s="83"/>
      <c r="BJ70" s="49"/>
      <c r="BK70" s="6"/>
      <c r="BL70" s="6"/>
      <c r="BM70" s="6"/>
      <c r="BN70" s="6"/>
    </row>
    <row r="71" spans="1:66" ht="15.75" customHeight="1" x14ac:dyDescent="0.15">
      <c r="A71" s="22"/>
      <c r="B71" s="13"/>
      <c r="C71" s="50" t="s">
        <v>65</v>
      </c>
      <c r="D71" s="47"/>
      <c r="E71" s="3"/>
      <c r="F71" s="36"/>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3">
        <f t="shared" si="13"/>
        <v>0</v>
      </c>
      <c r="BH71" s="36"/>
      <c r="BI71" s="83" t="s">
        <v>66</v>
      </c>
      <c r="BJ71" s="88"/>
      <c r="BK71" s="6"/>
      <c r="BL71" s="6"/>
      <c r="BM71" s="6"/>
      <c r="BN71" s="6"/>
    </row>
    <row r="72" spans="1:66" ht="15.75" customHeight="1" x14ac:dyDescent="0.15">
      <c r="A72" s="22"/>
      <c r="B72" s="13"/>
      <c r="C72" s="50" t="s">
        <v>67</v>
      </c>
      <c r="D72" s="47"/>
      <c r="E72" s="3"/>
      <c r="F72" s="36"/>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3">
        <f t="shared" si="13"/>
        <v>0</v>
      </c>
      <c r="BH72" s="36"/>
      <c r="BI72" s="83"/>
      <c r="BJ72" s="88"/>
      <c r="BK72" s="6"/>
      <c r="BL72" s="6"/>
      <c r="BM72" s="6"/>
      <c r="BN72" s="6"/>
    </row>
    <row r="73" spans="1:66" ht="15.75" customHeight="1" x14ac:dyDescent="0.15">
      <c r="A73" s="22"/>
      <c r="B73" s="13"/>
      <c r="C73" s="50" t="s">
        <v>68</v>
      </c>
      <c r="D73" s="47"/>
      <c r="E73" s="3"/>
      <c r="F73" s="36"/>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3">
        <f t="shared" si="13"/>
        <v>0</v>
      </c>
      <c r="BH73" s="36"/>
      <c r="BI73" s="83"/>
      <c r="BJ73" s="49"/>
      <c r="BK73" s="6"/>
      <c r="BL73" s="6"/>
      <c r="BM73" s="6"/>
      <c r="BN73" s="6"/>
    </row>
    <row r="74" spans="1:66" ht="15.75" customHeight="1" x14ac:dyDescent="0.15">
      <c r="A74" s="22"/>
      <c r="B74" s="13"/>
      <c r="C74" s="50" t="s">
        <v>69</v>
      </c>
      <c r="D74" s="47"/>
      <c r="E74" s="3"/>
      <c r="F74" s="36"/>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3">
        <f t="shared" si="13"/>
        <v>0</v>
      </c>
      <c r="BH74" s="36"/>
      <c r="BI74" s="83"/>
      <c r="BJ74" s="49"/>
      <c r="BK74" s="6"/>
      <c r="BL74" s="6"/>
      <c r="BM74" s="6"/>
      <c r="BN74" s="6"/>
    </row>
    <row r="75" spans="1:66" ht="15.75" customHeight="1" x14ac:dyDescent="0.15">
      <c r="A75" s="22"/>
      <c r="B75" s="13"/>
      <c r="C75" s="50" t="s">
        <v>70</v>
      </c>
      <c r="D75" s="47"/>
      <c r="E75" s="3"/>
      <c r="F75" s="36"/>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3">
        <f t="shared" si="13"/>
        <v>0</v>
      </c>
      <c r="BH75" s="36"/>
      <c r="BI75" s="83"/>
      <c r="BJ75" s="49"/>
      <c r="BK75" s="6"/>
      <c r="BL75" s="6"/>
      <c r="BM75" s="6"/>
      <c r="BN75" s="6"/>
    </row>
    <row r="76" spans="1:66" ht="15.75" customHeight="1" x14ac:dyDescent="0.15">
      <c r="A76" s="22"/>
      <c r="B76" s="13"/>
      <c r="C76" s="50" t="s">
        <v>71</v>
      </c>
      <c r="D76" s="47"/>
      <c r="E76" s="3"/>
      <c r="F76" s="36"/>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3">
        <f t="shared" si="13"/>
        <v>0</v>
      </c>
      <c r="BH76" s="36"/>
      <c r="BI76" s="83"/>
      <c r="BJ76" s="49"/>
      <c r="BK76" s="6"/>
      <c r="BL76" s="6"/>
      <c r="BM76" s="6"/>
      <c r="BN76" s="6"/>
    </row>
    <row r="77" spans="1:66" ht="15.75" customHeight="1" x14ac:dyDescent="0.15">
      <c r="A77" s="22"/>
      <c r="B77" s="13"/>
      <c r="C77" s="50" t="s">
        <v>72</v>
      </c>
      <c r="D77" s="47"/>
      <c r="E77" s="3"/>
      <c r="F77" s="36"/>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3">
        <f t="shared" si="13"/>
        <v>0</v>
      </c>
      <c r="BH77" s="36"/>
      <c r="BI77" s="86"/>
      <c r="BJ77" s="49"/>
      <c r="BK77" s="6"/>
      <c r="BL77" s="6"/>
      <c r="BM77" s="6"/>
      <c r="BN77" s="6"/>
    </row>
    <row r="78" spans="1:66" ht="15.75" customHeight="1" x14ac:dyDescent="0.15">
      <c r="A78" s="22"/>
      <c r="B78" s="13"/>
      <c r="C78" s="13"/>
      <c r="D78" s="36"/>
      <c r="E78" s="3"/>
      <c r="F78" s="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48"/>
      <c r="BH78" s="3"/>
      <c r="BI78" s="5"/>
      <c r="BJ78" s="49"/>
      <c r="BK78" s="6"/>
      <c r="BL78" s="6"/>
      <c r="BM78" s="6"/>
      <c r="BN78" s="6"/>
    </row>
    <row r="79" spans="1:66" ht="15.75" customHeight="1" x14ac:dyDescent="0.15">
      <c r="A79" s="22"/>
      <c r="B79" s="64"/>
      <c r="C79" s="46" t="s">
        <v>73</v>
      </c>
      <c r="D79" s="47"/>
      <c r="E79" s="65"/>
      <c r="F79" s="66"/>
      <c r="G79" s="87">
        <f t="shared" ref="G79:BF79" si="14">SUM(G69:G77)</f>
        <v>0</v>
      </c>
      <c r="H79" s="87">
        <f t="shared" si="14"/>
        <v>0</v>
      </c>
      <c r="I79" s="87">
        <f t="shared" si="14"/>
        <v>0</v>
      </c>
      <c r="J79" s="87">
        <f t="shared" si="14"/>
        <v>0</v>
      </c>
      <c r="K79" s="87">
        <f t="shared" si="14"/>
        <v>0</v>
      </c>
      <c r="L79" s="87">
        <f t="shared" si="14"/>
        <v>0</v>
      </c>
      <c r="M79" s="87">
        <f t="shared" si="14"/>
        <v>0</v>
      </c>
      <c r="N79" s="87">
        <f t="shared" si="14"/>
        <v>0</v>
      </c>
      <c r="O79" s="87">
        <f t="shared" si="14"/>
        <v>0</v>
      </c>
      <c r="P79" s="87">
        <f t="shared" si="14"/>
        <v>0</v>
      </c>
      <c r="Q79" s="87">
        <f t="shared" si="14"/>
        <v>0</v>
      </c>
      <c r="R79" s="87">
        <f t="shared" si="14"/>
        <v>0</v>
      </c>
      <c r="S79" s="87">
        <f t="shared" si="14"/>
        <v>0</v>
      </c>
      <c r="T79" s="87">
        <f t="shared" si="14"/>
        <v>0</v>
      </c>
      <c r="U79" s="87">
        <f t="shared" si="14"/>
        <v>0</v>
      </c>
      <c r="V79" s="87">
        <f t="shared" si="14"/>
        <v>0</v>
      </c>
      <c r="W79" s="87">
        <f t="shared" si="14"/>
        <v>0</v>
      </c>
      <c r="X79" s="87">
        <f t="shared" si="14"/>
        <v>0</v>
      </c>
      <c r="Y79" s="87">
        <f t="shared" si="14"/>
        <v>0</v>
      </c>
      <c r="Z79" s="87">
        <f t="shared" si="14"/>
        <v>0</v>
      </c>
      <c r="AA79" s="87">
        <f t="shared" si="14"/>
        <v>0</v>
      </c>
      <c r="AB79" s="87">
        <f t="shared" si="14"/>
        <v>0</v>
      </c>
      <c r="AC79" s="87">
        <f t="shared" si="14"/>
        <v>0</v>
      </c>
      <c r="AD79" s="87">
        <f t="shared" si="14"/>
        <v>0</v>
      </c>
      <c r="AE79" s="87">
        <f t="shared" si="14"/>
        <v>0</v>
      </c>
      <c r="AF79" s="87">
        <f t="shared" si="14"/>
        <v>0</v>
      </c>
      <c r="AG79" s="87">
        <f t="shared" si="14"/>
        <v>0</v>
      </c>
      <c r="AH79" s="87">
        <f t="shared" si="14"/>
        <v>0</v>
      </c>
      <c r="AI79" s="87">
        <f t="shared" si="14"/>
        <v>0</v>
      </c>
      <c r="AJ79" s="87">
        <f t="shared" si="14"/>
        <v>0</v>
      </c>
      <c r="AK79" s="87">
        <f t="shared" si="14"/>
        <v>0</v>
      </c>
      <c r="AL79" s="87">
        <f t="shared" si="14"/>
        <v>0</v>
      </c>
      <c r="AM79" s="87">
        <f t="shared" si="14"/>
        <v>0</v>
      </c>
      <c r="AN79" s="87">
        <f t="shared" si="14"/>
        <v>0</v>
      </c>
      <c r="AO79" s="87">
        <f t="shared" si="14"/>
        <v>0</v>
      </c>
      <c r="AP79" s="87">
        <f t="shared" si="14"/>
        <v>0</v>
      </c>
      <c r="AQ79" s="87">
        <f t="shared" si="14"/>
        <v>0</v>
      </c>
      <c r="AR79" s="87">
        <f t="shared" si="14"/>
        <v>0</v>
      </c>
      <c r="AS79" s="87">
        <f t="shared" si="14"/>
        <v>0</v>
      </c>
      <c r="AT79" s="87">
        <f t="shared" si="14"/>
        <v>0</v>
      </c>
      <c r="AU79" s="87">
        <f t="shared" si="14"/>
        <v>0</v>
      </c>
      <c r="AV79" s="87">
        <f t="shared" si="14"/>
        <v>0</v>
      </c>
      <c r="AW79" s="87">
        <f t="shared" si="14"/>
        <v>0</v>
      </c>
      <c r="AX79" s="87">
        <f t="shared" si="14"/>
        <v>0</v>
      </c>
      <c r="AY79" s="87">
        <f t="shared" si="14"/>
        <v>0</v>
      </c>
      <c r="AZ79" s="87">
        <f t="shared" si="14"/>
        <v>0</v>
      </c>
      <c r="BA79" s="87">
        <f t="shared" si="14"/>
        <v>0</v>
      </c>
      <c r="BB79" s="87">
        <f t="shared" si="14"/>
        <v>0</v>
      </c>
      <c r="BC79" s="87">
        <f t="shared" si="14"/>
        <v>0</v>
      </c>
      <c r="BD79" s="87">
        <f t="shared" si="14"/>
        <v>0</v>
      </c>
      <c r="BE79" s="87">
        <f t="shared" si="14"/>
        <v>0</v>
      </c>
      <c r="BF79" s="87">
        <f t="shared" si="14"/>
        <v>0</v>
      </c>
      <c r="BG79" s="67">
        <f>SUM(G79:BF79)</f>
        <v>0</v>
      </c>
      <c r="BH79" s="2"/>
      <c r="BI79" s="5"/>
      <c r="BJ79" s="49"/>
      <c r="BK79" s="6"/>
      <c r="BL79" s="6"/>
      <c r="BM79" s="6"/>
      <c r="BN79" s="6"/>
    </row>
    <row r="80" spans="1:66" ht="15.75" customHeight="1" x14ac:dyDescent="0.15">
      <c r="A80" s="22"/>
      <c r="B80" s="13"/>
      <c r="C80" s="13"/>
      <c r="D80" s="36"/>
      <c r="E80" s="3"/>
      <c r="F80" s="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48"/>
      <c r="BH80" s="3"/>
      <c r="BI80" s="5"/>
      <c r="BJ80" s="49"/>
      <c r="BK80" s="6"/>
      <c r="BL80" s="6"/>
      <c r="BM80" s="6"/>
      <c r="BN80" s="6"/>
    </row>
    <row r="81" spans="1:66" ht="15.75" customHeight="1" x14ac:dyDescent="0.15">
      <c r="A81" s="22"/>
      <c r="B81" s="64"/>
      <c r="C81" s="46" t="s">
        <v>74</v>
      </c>
      <c r="D81" s="47"/>
      <c r="E81" s="65"/>
      <c r="F81" s="65"/>
      <c r="G81" s="89">
        <f t="shared" ref="G81:BF81" si="15">SUM(G79,G66,G58)</f>
        <v>0</v>
      </c>
      <c r="H81" s="89">
        <f t="shared" si="15"/>
        <v>0</v>
      </c>
      <c r="I81" s="89">
        <f t="shared" si="15"/>
        <v>0</v>
      </c>
      <c r="J81" s="89">
        <f t="shared" si="15"/>
        <v>0</v>
      </c>
      <c r="K81" s="89">
        <f t="shared" si="15"/>
        <v>0</v>
      </c>
      <c r="L81" s="89">
        <f t="shared" si="15"/>
        <v>0</v>
      </c>
      <c r="M81" s="89">
        <f t="shared" si="15"/>
        <v>0</v>
      </c>
      <c r="N81" s="89">
        <f t="shared" si="15"/>
        <v>0</v>
      </c>
      <c r="O81" s="89">
        <f t="shared" si="15"/>
        <v>0</v>
      </c>
      <c r="P81" s="89">
        <f t="shared" si="15"/>
        <v>0</v>
      </c>
      <c r="Q81" s="89">
        <f t="shared" si="15"/>
        <v>0</v>
      </c>
      <c r="R81" s="89">
        <f t="shared" si="15"/>
        <v>0</v>
      </c>
      <c r="S81" s="89">
        <f t="shared" si="15"/>
        <v>0</v>
      </c>
      <c r="T81" s="89">
        <f t="shared" si="15"/>
        <v>0</v>
      </c>
      <c r="U81" s="89">
        <f t="shared" si="15"/>
        <v>0</v>
      </c>
      <c r="V81" s="89">
        <f t="shared" si="15"/>
        <v>0</v>
      </c>
      <c r="W81" s="89">
        <f t="shared" si="15"/>
        <v>0</v>
      </c>
      <c r="X81" s="89">
        <f t="shared" si="15"/>
        <v>34875</v>
      </c>
      <c r="Y81" s="89">
        <f t="shared" si="15"/>
        <v>0</v>
      </c>
      <c r="Z81" s="89">
        <f t="shared" si="15"/>
        <v>34875</v>
      </c>
      <c r="AA81" s="89">
        <f t="shared" si="15"/>
        <v>0</v>
      </c>
      <c r="AB81" s="89">
        <f t="shared" si="15"/>
        <v>34875</v>
      </c>
      <c r="AC81" s="89">
        <f t="shared" si="15"/>
        <v>0</v>
      </c>
      <c r="AD81" s="89">
        <f t="shared" si="15"/>
        <v>34875</v>
      </c>
      <c r="AE81" s="89">
        <f t="shared" si="15"/>
        <v>0</v>
      </c>
      <c r="AF81" s="89">
        <f t="shared" si="15"/>
        <v>0</v>
      </c>
      <c r="AG81" s="89">
        <f t="shared" si="15"/>
        <v>34875</v>
      </c>
      <c r="AH81" s="89">
        <f t="shared" si="15"/>
        <v>0</v>
      </c>
      <c r="AI81" s="89">
        <f t="shared" si="15"/>
        <v>34875</v>
      </c>
      <c r="AJ81" s="89">
        <f t="shared" si="15"/>
        <v>0</v>
      </c>
      <c r="AK81" s="89">
        <f t="shared" si="15"/>
        <v>34875</v>
      </c>
      <c r="AL81" s="89">
        <f t="shared" si="15"/>
        <v>0</v>
      </c>
      <c r="AM81" s="89">
        <f t="shared" si="15"/>
        <v>34875</v>
      </c>
      <c r="AN81" s="89">
        <f t="shared" si="15"/>
        <v>0</v>
      </c>
      <c r="AO81" s="89">
        <f t="shared" si="15"/>
        <v>0</v>
      </c>
      <c r="AP81" s="89">
        <f t="shared" si="15"/>
        <v>34875</v>
      </c>
      <c r="AQ81" s="89">
        <f t="shared" si="15"/>
        <v>0</v>
      </c>
      <c r="AR81" s="89">
        <f t="shared" si="15"/>
        <v>34875</v>
      </c>
      <c r="AS81" s="89">
        <f t="shared" si="15"/>
        <v>0</v>
      </c>
      <c r="AT81" s="89">
        <f t="shared" si="15"/>
        <v>34875</v>
      </c>
      <c r="AU81" s="89">
        <f t="shared" si="15"/>
        <v>0</v>
      </c>
      <c r="AV81" s="89">
        <f t="shared" si="15"/>
        <v>34875</v>
      </c>
      <c r="AW81" s="89">
        <f t="shared" si="15"/>
        <v>0</v>
      </c>
      <c r="AX81" s="89">
        <f t="shared" si="15"/>
        <v>34875</v>
      </c>
      <c r="AY81" s="89">
        <f t="shared" si="15"/>
        <v>0</v>
      </c>
      <c r="AZ81" s="89">
        <f t="shared" si="15"/>
        <v>34875</v>
      </c>
      <c r="BA81" s="89">
        <f t="shared" si="15"/>
        <v>0</v>
      </c>
      <c r="BB81" s="89">
        <f t="shared" si="15"/>
        <v>0</v>
      </c>
      <c r="BC81" s="89">
        <f t="shared" si="15"/>
        <v>34875</v>
      </c>
      <c r="BD81" s="89">
        <f t="shared" si="15"/>
        <v>0</v>
      </c>
      <c r="BE81" s="89">
        <f t="shared" si="15"/>
        <v>34875</v>
      </c>
      <c r="BF81" s="89">
        <f t="shared" si="15"/>
        <v>0</v>
      </c>
      <c r="BG81" s="67">
        <f>SUM(G81:BF81)</f>
        <v>558000</v>
      </c>
      <c r="BH81" s="65"/>
      <c r="BI81" s="5"/>
      <c r="BJ81" s="49"/>
      <c r="BK81" s="6"/>
      <c r="BL81" s="6"/>
      <c r="BM81" s="6"/>
      <c r="BN81" s="6"/>
    </row>
    <row r="82" spans="1:66" ht="15.75" customHeight="1" x14ac:dyDescent="0.15">
      <c r="A82" s="22"/>
      <c r="B82" s="13"/>
      <c r="C82" s="13"/>
      <c r="D82" s="36"/>
      <c r="E82" s="3"/>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1"/>
      <c r="BH82" s="21"/>
      <c r="BI82" s="5"/>
      <c r="BJ82" s="49"/>
      <c r="BK82" s="6"/>
      <c r="BL82" s="6"/>
      <c r="BM82" s="6"/>
      <c r="BN82" s="6"/>
    </row>
    <row r="83" spans="1:66" ht="15.75" customHeight="1" x14ac:dyDescent="0.15">
      <c r="A83" s="22"/>
      <c r="B83" s="20"/>
      <c r="C83" s="46" t="s">
        <v>75</v>
      </c>
      <c r="D83" s="47"/>
      <c r="E83" s="2"/>
      <c r="F83" s="2"/>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3"/>
      <c r="BI83" s="15"/>
      <c r="BJ83" s="49"/>
      <c r="BK83" s="6"/>
      <c r="BL83" s="6"/>
      <c r="BM83" s="6"/>
      <c r="BN83" s="6"/>
    </row>
    <row r="84" spans="1:66" ht="15.75" customHeight="1" x14ac:dyDescent="0.15">
      <c r="A84" s="22"/>
      <c r="B84" s="13"/>
      <c r="C84" s="50" t="s">
        <v>76</v>
      </c>
      <c r="D84" s="47"/>
      <c r="E84" s="3"/>
      <c r="F84" s="36"/>
      <c r="G84" s="74"/>
      <c r="H84" s="74"/>
      <c r="I84" s="74"/>
      <c r="J84" s="74"/>
      <c r="K84" s="74"/>
      <c r="L84" s="74"/>
      <c r="M84" s="74"/>
      <c r="N84" s="74"/>
      <c r="O84" s="74"/>
      <c r="P84" s="74"/>
      <c r="Q84" s="74"/>
      <c r="R84" s="74"/>
      <c r="S84" s="74"/>
      <c r="T84" s="74"/>
      <c r="U84" s="74"/>
      <c r="V84" s="74"/>
      <c r="W84" s="74"/>
      <c r="X84" s="74">
        <f>(StaffingPlan!$K$48+StaffingPlan!$K$49+StaffingPlan!$K$50)/24</f>
        <v>2699.3250000000003</v>
      </c>
      <c r="Y84" s="74"/>
      <c r="Z84" s="74">
        <f>(StaffingPlan!$K$48+StaffingPlan!$K$49+StaffingPlan!$K$50)/24</f>
        <v>2699.3250000000003</v>
      </c>
      <c r="AA84" s="74"/>
      <c r="AB84" s="74">
        <f>(StaffingPlan!$K$48+StaffingPlan!$K$49+StaffingPlan!$K$50)/24</f>
        <v>2699.3250000000003</v>
      </c>
      <c r="AC84" s="74"/>
      <c r="AD84" s="74">
        <f>(StaffingPlan!$K$48+StaffingPlan!$K$49+StaffingPlan!$K$50)/24</f>
        <v>2699.3250000000003</v>
      </c>
      <c r="AE84" s="74"/>
      <c r="AF84" s="74"/>
      <c r="AG84" s="74">
        <f>(StaffingPlan!$K$48+StaffingPlan!$K$49+StaffingPlan!$K$50)/24</f>
        <v>2699.3250000000003</v>
      </c>
      <c r="AH84" s="74"/>
      <c r="AI84" s="74">
        <f>(StaffingPlan!$K$48+StaffingPlan!$K$49+StaffingPlan!$K$50)/24</f>
        <v>2699.3250000000003</v>
      </c>
      <c r="AJ84" s="74"/>
      <c r="AK84" s="74">
        <f>(StaffingPlan!$K$48+StaffingPlan!$K$49+StaffingPlan!$K$50)/24</f>
        <v>2699.3250000000003</v>
      </c>
      <c r="AL84" s="74"/>
      <c r="AM84" s="74">
        <f>(StaffingPlan!$K$48+StaffingPlan!$K$49+StaffingPlan!$K$50)/24</f>
        <v>2699.3250000000003</v>
      </c>
      <c r="AN84" s="74"/>
      <c r="AO84" s="74"/>
      <c r="AP84" s="74">
        <f>(StaffingPlan!$K$48+StaffingPlan!$K$49+StaffingPlan!$K$50)/24</f>
        <v>2699.3250000000003</v>
      </c>
      <c r="AQ84" s="74"/>
      <c r="AR84" s="74">
        <f>(StaffingPlan!$K$48+StaffingPlan!$K$49+StaffingPlan!$K$50)/24</f>
        <v>2699.3250000000003</v>
      </c>
      <c r="AS84" s="74"/>
      <c r="AT84" s="74">
        <f>(StaffingPlan!$K$48+StaffingPlan!$K$49+StaffingPlan!$K$50)/24</f>
        <v>2699.3250000000003</v>
      </c>
      <c r="AU84" s="74"/>
      <c r="AV84" s="74">
        <f>(StaffingPlan!$K$48+StaffingPlan!$K$49+StaffingPlan!$K$50)/24</f>
        <v>2699.3250000000003</v>
      </c>
      <c r="AW84" s="74"/>
      <c r="AX84" s="74">
        <f>(StaffingPlan!$K$48+StaffingPlan!$K$49+StaffingPlan!$K$50)/24</f>
        <v>2699.3250000000003</v>
      </c>
      <c r="AY84" s="74"/>
      <c r="AZ84" s="74">
        <f>(StaffingPlan!$K$48+StaffingPlan!$K$49+StaffingPlan!$K$50)/24</f>
        <v>2699.3250000000003</v>
      </c>
      <c r="BA84" s="74"/>
      <c r="BB84" s="74"/>
      <c r="BC84" s="74">
        <f>(StaffingPlan!$K$48+StaffingPlan!$K$49+StaffingPlan!$K$50)/24</f>
        <v>2699.3250000000003</v>
      </c>
      <c r="BD84" s="74"/>
      <c r="BE84" s="74">
        <f>(StaffingPlan!$K$48+StaffingPlan!$K$49+StaffingPlan!$K$50)/24</f>
        <v>2699.3250000000003</v>
      </c>
      <c r="BF84" s="74"/>
      <c r="BG84" s="67">
        <f t="shared" ref="BG84:BG87" si="16">SUM(G84:BF84)</f>
        <v>43189.2</v>
      </c>
      <c r="BH84" s="3"/>
      <c r="BI84" s="90"/>
      <c r="BJ84" s="49"/>
      <c r="BK84" s="6"/>
      <c r="BL84" s="6"/>
      <c r="BM84" s="6"/>
      <c r="BN84" s="6"/>
    </row>
    <row r="85" spans="1:66" ht="15.75" customHeight="1" x14ac:dyDescent="0.15">
      <c r="A85" s="22"/>
      <c r="B85" s="13"/>
      <c r="C85" s="50" t="s">
        <v>77</v>
      </c>
      <c r="D85" s="47"/>
      <c r="E85" s="3"/>
      <c r="F85" s="36"/>
      <c r="G85" s="74"/>
      <c r="H85" s="74"/>
      <c r="I85" s="74"/>
      <c r="J85" s="74"/>
      <c r="K85" s="74"/>
      <c r="L85" s="74"/>
      <c r="M85" s="74"/>
      <c r="N85" s="74"/>
      <c r="O85" s="74"/>
      <c r="P85" s="74"/>
      <c r="Q85" s="74"/>
      <c r="R85" s="74"/>
      <c r="S85" s="74"/>
      <c r="T85" s="74"/>
      <c r="U85" s="74"/>
      <c r="V85" s="74"/>
      <c r="W85" s="74"/>
      <c r="X85" s="74">
        <f>StaffingPlan!$K$46/24</f>
        <v>7962.5</v>
      </c>
      <c r="Y85" s="74"/>
      <c r="Z85" s="74">
        <f>StaffingPlan!$K$46/24</f>
        <v>7962.5</v>
      </c>
      <c r="AA85" s="74"/>
      <c r="AB85" s="74">
        <f>StaffingPlan!$K$46/24</f>
        <v>7962.5</v>
      </c>
      <c r="AC85" s="74"/>
      <c r="AD85" s="74">
        <f>StaffingPlan!$K$46/24</f>
        <v>7962.5</v>
      </c>
      <c r="AE85" s="74"/>
      <c r="AF85" s="74"/>
      <c r="AG85" s="74">
        <f>StaffingPlan!$K$46/24</f>
        <v>7962.5</v>
      </c>
      <c r="AH85" s="74"/>
      <c r="AI85" s="74">
        <f>StaffingPlan!$K$46/24</f>
        <v>7962.5</v>
      </c>
      <c r="AJ85" s="74"/>
      <c r="AK85" s="74">
        <f>StaffingPlan!$K$46/24</f>
        <v>7962.5</v>
      </c>
      <c r="AL85" s="74"/>
      <c r="AM85" s="74">
        <f>StaffingPlan!$K$46/24</f>
        <v>7962.5</v>
      </c>
      <c r="AN85" s="74"/>
      <c r="AO85" s="74"/>
      <c r="AP85" s="74">
        <f>StaffingPlan!$K$46/24</f>
        <v>7962.5</v>
      </c>
      <c r="AQ85" s="74"/>
      <c r="AR85" s="74">
        <f>StaffingPlan!$K$46/24</f>
        <v>7962.5</v>
      </c>
      <c r="AS85" s="74"/>
      <c r="AT85" s="74">
        <f>StaffingPlan!$K$46/24</f>
        <v>7962.5</v>
      </c>
      <c r="AU85" s="74"/>
      <c r="AV85" s="74">
        <f>StaffingPlan!$K$46/24</f>
        <v>7962.5</v>
      </c>
      <c r="AW85" s="74"/>
      <c r="AX85" s="74">
        <f>StaffingPlan!$K$46/24</f>
        <v>7962.5</v>
      </c>
      <c r="AY85" s="74"/>
      <c r="AZ85" s="74">
        <f>StaffingPlan!$K$46/24</f>
        <v>7962.5</v>
      </c>
      <c r="BA85" s="74"/>
      <c r="BB85" s="74"/>
      <c r="BC85" s="74">
        <f>StaffingPlan!$K$46/24</f>
        <v>7962.5</v>
      </c>
      <c r="BD85" s="74"/>
      <c r="BE85" s="74">
        <f>StaffingPlan!$K$46/24</f>
        <v>7962.5</v>
      </c>
      <c r="BF85" s="74"/>
      <c r="BG85" s="67">
        <f t="shared" si="16"/>
        <v>127400</v>
      </c>
      <c r="BH85" s="3"/>
      <c r="BI85" s="90"/>
      <c r="BJ85" s="49"/>
      <c r="BK85" s="6"/>
      <c r="BL85" s="6"/>
      <c r="BM85" s="6"/>
      <c r="BN85" s="6"/>
    </row>
    <row r="86" spans="1:66" ht="15.75" customHeight="1" x14ac:dyDescent="0.15">
      <c r="A86" s="22"/>
      <c r="B86" s="13"/>
      <c r="C86" s="50" t="s">
        <v>78</v>
      </c>
      <c r="D86" s="47"/>
      <c r="E86" s="3"/>
      <c r="F86" s="36"/>
      <c r="G86" s="74"/>
      <c r="H86" s="74"/>
      <c r="I86" s="74"/>
      <c r="J86" s="74"/>
      <c r="K86" s="74"/>
      <c r="L86" s="74"/>
      <c r="M86" s="74"/>
      <c r="N86" s="74"/>
      <c r="O86" s="74"/>
      <c r="P86" s="74"/>
      <c r="Q86" s="74"/>
      <c r="R86" s="74"/>
      <c r="S86" s="74"/>
      <c r="T86" s="74"/>
      <c r="U86" s="74"/>
      <c r="V86" s="74"/>
      <c r="W86" s="74"/>
      <c r="X86" s="74">
        <f>StaffingPlan!$K$47/24</f>
        <v>3138.75</v>
      </c>
      <c r="Y86" s="74"/>
      <c r="Z86" s="74">
        <f>StaffingPlan!$K$47/24</f>
        <v>3138.75</v>
      </c>
      <c r="AA86" s="74"/>
      <c r="AB86" s="74">
        <f>StaffingPlan!$K$47/24</f>
        <v>3138.75</v>
      </c>
      <c r="AC86" s="74"/>
      <c r="AD86" s="74">
        <f>StaffingPlan!$K$47/24</f>
        <v>3138.75</v>
      </c>
      <c r="AE86" s="74"/>
      <c r="AF86" s="74"/>
      <c r="AG86" s="74">
        <f>StaffingPlan!$K$47/24</f>
        <v>3138.75</v>
      </c>
      <c r="AH86" s="74"/>
      <c r="AI86" s="74">
        <f>StaffingPlan!$K$47/24</f>
        <v>3138.75</v>
      </c>
      <c r="AJ86" s="74"/>
      <c r="AK86" s="74">
        <f>StaffingPlan!$K$47/24</f>
        <v>3138.75</v>
      </c>
      <c r="AL86" s="74"/>
      <c r="AM86" s="74">
        <f>StaffingPlan!$K$47/24</f>
        <v>3138.75</v>
      </c>
      <c r="AN86" s="74"/>
      <c r="AO86" s="74"/>
      <c r="AP86" s="74">
        <f>StaffingPlan!$K$47/24</f>
        <v>3138.75</v>
      </c>
      <c r="AQ86" s="74"/>
      <c r="AR86" s="74">
        <f>StaffingPlan!$K$47/24</f>
        <v>3138.75</v>
      </c>
      <c r="AS86" s="74"/>
      <c r="AT86" s="74">
        <f>StaffingPlan!$K$47/24</f>
        <v>3138.75</v>
      </c>
      <c r="AU86" s="74"/>
      <c r="AV86" s="74">
        <f>StaffingPlan!$K$47/24</f>
        <v>3138.75</v>
      </c>
      <c r="AW86" s="74"/>
      <c r="AX86" s="74">
        <f>StaffingPlan!$K$47/24</f>
        <v>3138.75</v>
      </c>
      <c r="AY86" s="74"/>
      <c r="AZ86" s="74">
        <f>StaffingPlan!$K$47/24</f>
        <v>3138.75</v>
      </c>
      <c r="BA86" s="74"/>
      <c r="BB86" s="74"/>
      <c r="BC86" s="74">
        <f>StaffingPlan!$K$47/24</f>
        <v>3138.75</v>
      </c>
      <c r="BD86" s="74"/>
      <c r="BE86" s="74">
        <f>StaffingPlan!$K$47/24</f>
        <v>3138.75</v>
      </c>
      <c r="BF86" s="74"/>
      <c r="BG86" s="67">
        <f t="shared" si="16"/>
        <v>50220</v>
      </c>
      <c r="BH86" s="3"/>
      <c r="BI86" s="90"/>
      <c r="BJ86" s="49"/>
      <c r="BK86" s="6"/>
      <c r="BL86" s="6"/>
      <c r="BM86" s="6"/>
      <c r="BN86" s="6"/>
    </row>
    <row r="87" spans="1:66" ht="15.75" customHeight="1" x14ac:dyDescent="0.15">
      <c r="A87" s="22"/>
      <c r="B87" s="13"/>
      <c r="C87" s="50" t="s">
        <v>79</v>
      </c>
      <c r="D87" s="47"/>
      <c r="E87" s="3"/>
      <c r="F87" s="36"/>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67">
        <f t="shared" si="16"/>
        <v>0</v>
      </c>
      <c r="BH87" s="3"/>
      <c r="BI87" s="90"/>
      <c r="BJ87" s="49"/>
      <c r="BK87" s="6"/>
      <c r="BL87" s="6"/>
      <c r="BM87" s="6"/>
      <c r="BN87" s="6"/>
    </row>
    <row r="88" spans="1:66" ht="15.75" customHeight="1" x14ac:dyDescent="0.15">
      <c r="A88" s="22"/>
      <c r="B88" s="13"/>
      <c r="C88" s="13"/>
      <c r="D88" s="36"/>
      <c r="E88" s="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48"/>
      <c r="BH88" s="3"/>
      <c r="BI88" s="11"/>
      <c r="BJ88" s="49"/>
      <c r="BK88" s="6"/>
      <c r="BL88" s="6"/>
      <c r="BM88" s="6"/>
      <c r="BN88" s="6"/>
    </row>
    <row r="89" spans="1:66" ht="15.75" customHeight="1" x14ac:dyDescent="0.15">
      <c r="A89" s="22"/>
      <c r="B89" s="64"/>
      <c r="C89" s="46" t="s">
        <v>80</v>
      </c>
      <c r="D89" s="47"/>
      <c r="E89" s="66"/>
      <c r="F89" s="67"/>
      <c r="G89" s="87">
        <f t="shared" ref="G89:BF89" si="17">SUM(G84:G87)</f>
        <v>0</v>
      </c>
      <c r="H89" s="87">
        <f t="shared" si="17"/>
        <v>0</v>
      </c>
      <c r="I89" s="87">
        <f t="shared" si="17"/>
        <v>0</v>
      </c>
      <c r="J89" s="87">
        <f t="shared" si="17"/>
        <v>0</v>
      </c>
      <c r="K89" s="87">
        <f t="shared" si="17"/>
        <v>0</v>
      </c>
      <c r="L89" s="87">
        <f t="shared" si="17"/>
        <v>0</v>
      </c>
      <c r="M89" s="87">
        <f t="shared" si="17"/>
        <v>0</v>
      </c>
      <c r="N89" s="87">
        <f t="shared" si="17"/>
        <v>0</v>
      </c>
      <c r="O89" s="87">
        <f t="shared" si="17"/>
        <v>0</v>
      </c>
      <c r="P89" s="87">
        <f t="shared" si="17"/>
        <v>0</v>
      </c>
      <c r="Q89" s="87">
        <f t="shared" si="17"/>
        <v>0</v>
      </c>
      <c r="R89" s="87">
        <f t="shared" si="17"/>
        <v>0</v>
      </c>
      <c r="S89" s="87">
        <f t="shared" si="17"/>
        <v>0</v>
      </c>
      <c r="T89" s="87">
        <f t="shared" si="17"/>
        <v>0</v>
      </c>
      <c r="U89" s="87">
        <f t="shared" si="17"/>
        <v>0</v>
      </c>
      <c r="V89" s="87">
        <f t="shared" si="17"/>
        <v>0</v>
      </c>
      <c r="W89" s="87">
        <f t="shared" si="17"/>
        <v>0</v>
      </c>
      <c r="X89" s="87">
        <f t="shared" si="17"/>
        <v>13800.575000000001</v>
      </c>
      <c r="Y89" s="87">
        <f t="shared" si="17"/>
        <v>0</v>
      </c>
      <c r="Z89" s="87">
        <f t="shared" si="17"/>
        <v>13800.575000000001</v>
      </c>
      <c r="AA89" s="87">
        <f t="shared" si="17"/>
        <v>0</v>
      </c>
      <c r="AB89" s="87">
        <f t="shared" si="17"/>
        <v>13800.575000000001</v>
      </c>
      <c r="AC89" s="87">
        <f t="shared" si="17"/>
        <v>0</v>
      </c>
      <c r="AD89" s="87">
        <f t="shared" si="17"/>
        <v>13800.575000000001</v>
      </c>
      <c r="AE89" s="87">
        <f t="shared" si="17"/>
        <v>0</v>
      </c>
      <c r="AF89" s="87">
        <f t="shared" si="17"/>
        <v>0</v>
      </c>
      <c r="AG89" s="87">
        <f t="shared" si="17"/>
        <v>13800.575000000001</v>
      </c>
      <c r="AH89" s="87">
        <f t="shared" si="17"/>
        <v>0</v>
      </c>
      <c r="AI89" s="87">
        <f t="shared" si="17"/>
        <v>13800.575000000001</v>
      </c>
      <c r="AJ89" s="87">
        <f t="shared" si="17"/>
        <v>0</v>
      </c>
      <c r="AK89" s="87">
        <f t="shared" si="17"/>
        <v>13800.575000000001</v>
      </c>
      <c r="AL89" s="87">
        <f t="shared" si="17"/>
        <v>0</v>
      </c>
      <c r="AM89" s="87">
        <f t="shared" si="17"/>
        <v>13800.575000000001</v>
      </c>
      <c r="AN89" s="87">
        <f t="shared" si="17"/>
        <v>0</v>
      </c>
      <c r="AO89" s="87">
        <f t="shared" si="17"/>
        <v>0</v>
      </c>
      <c r="AP89" s="87">
        <f t="shared" si="17"/>
        <v>13800.575000000001</v>
      </c>
      <c r="AQ89" s="87">
        <f t="shared" si="17"/>
        <v>0</v>
      </c>
      <c r="AR89" s="87">
        <f t="shared" si="17"/>
        <v>13800.575000000001</v>
      </c>
      <c r="AS89" s="87">
        <f t="shared" si="17"/>
        <v>0</v>
      </c>
      <c r="AT89" s="87">
        <f t="shared" si="17"/>
        <v>13800.575000000001</v>
      </c>
      <c r="AU89" s="87">
        <f t="shared" si="17"/>
        <v>0</v>
      </c>
      <c r="AV89" s="87">
        <f t="shared" si="17"/>
        <v>13800.575000000001</v>
      </c>
      <c r="AW89" s="87">
        <f t="shared" si="17"/>
        <v>0</v>
      </c>
      <c r="AX89" s="87">
        <f t="shared" si="17"/>
        <v>13800.575000000001</v>
      </c>
      <c r="AY89" s="87">
        <f t="shared" si="17"/>
        <v>0</v>
      </c>
      <c r="AZ89" s="87">
        <f t="shared" si="17"/>
        <v>13800.575000000001</v>
      </c>
      <c r="BA89" s="87">
        <f t="shared" si="17"/>
        <v>0</v>
      </c>
      <c r="BB89" s="87">
        <f t="shared" si="17"/>
        <v>0</v>
      </c>
      <c r="BC89" s="87">
        <f t="shared" si="17"/>
        <v>13800.575000000001</v>
      </c>
      <c r="BD89" s="87">
        <f t="shared" si="17"/>
        <v>0</v>
      </c>
      <c r="BE89" s="87">
        <f t="shared" si="17"/>
        <v>13800.575000000001</v>
      </c>
      <c r="BF89" s="87">
        <f t="shared" si="17"/>
        <v>0</v>
      </c>
      <c r="BG89" s="67">
        <f>SUM(G89:BF89)</f>
        <v>220809.20000000007</v>
      </c>
      <c r="BH89" s="2"/>
      <c r="BI89" s="44"/>
      <c r="BJ89" s="49"/>
      <c r="BK89" s="6"/>
      <c r="BL89" s="6"/>
      <c r="BM89" s="6"/>
      <c r="BN89" s="6"/>
    </row>
    <row r="90" spans="1:66" ht="15.75" customHeight="1" x14ac:dyDescent="0.15">
      <c r="A90" s="22"/>
      <c r="B90" s="13"/>
      <c r="C90" s="13"/>
      <c r="D90" s="36"/>
      <c r="E90" s="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48"/>
      <c r="BH90" s="3"/>
      <c r="BI90" s="44"/>
      <c r="BJ90" s="49"/>
      <c r="BK90" s="6"/>
      <c r="BL90" s="6"/>
      <c r="BM90" s="6"/>
      <c r="BN90" s="6"/>
    </row>
    <row r="91" spans="1:66" ht="15.75" customHeight="1" x14ac:dyDescent="0.15">
      <c r="A91" s="22"/>
      <c r="B91" s="64"/>
      <c r="C91" s="46" t="s">
        <v>81</v>
      </c>
      <c r="D91" s="47"/>
      <c r="E91" s="66"/>
      <c r="F91" s="67"/>
      <c r="G91" s="87">
        <f t="shared" ref="G91:BF91" si="18">SUM(G89,G81)</f>
        <v>0</v>
      </c>
      <c r="H91" s="87">
        <f t="shared" si="18"/>
        <v>0</v>
      </c>
      <c r="I91" s="87">
        <f t="shared" si="18"/>
        <v>0</v>
      </c>
      <c r="J91" s="87">
        <f t="shared" si="18"/>
        <v>0</v>
      </c>
      <c r="K91" s="87">
        <f t="shared" si="18"/>
        <v>0</v>
      </c>
      <c r="L91" s="87">
        <f t="shared" si="18"/>
        <v>0</v>
      </c>
      <c r="M91" s="87">
        <f t="shared" si="18"/>
        <v>0</v>
      </c>
      <c r="N91" s="87">
        <f t="shared" si="18"/>
        <v>0</v>
      </c>
      <c r="O91" s="87">
        <f t="shared" si="18"/>
        <v>0</v>
      </c>
      <c r="P91" s="87">
        <f t="shared" si="18"/>
        <v>0</v>
      </c>
      <c r="Q91" s="87">
        <f t="shared" si="18"/>
        <v>0</v>
      </c>
      <c r="R91" s="87">
        <f t="shared" si="18"/>
        <v>0</v>
      </c>
      <c r="S91" s="87">
        <f t="shared" si="18"/>
        <v>0</v>
      </c>
      <c r="T91" s="87">
        <f t="shared" si="18"/>
        <v>0</v>
      </c>
      <c r="U91" s="87">
        <f t="shared" si="18"/>
        <v>0</v>
      </c>
      <c r="V91" s="87">
        <f t="shared" si="18"/>
        <v>0</v>
      </c>
      <c r="W91" s="87">
        <f t="shared" si="18"/>
        <v>0</v>
      </c>
      <c r="X91" s="87">
        <f t="shared" si="18"/>
        <v>48675.574999999997</v>
      </c>
      <c r="Y91" s="87">
        <f t="shared" si="18"/>
        <v>0</v>
      </c>
      <c r="Z91" s="87">
        <f t="shared" si="18"/>
        <v>48675.574999999997</v>
      </c>
      <c r="AA91" s="87">
        <f t="shared" si="18"/>
        <v>0</v>
      </c>
      <c r="AB91" s="87">
        <f t="shared" si="18"/>
        <v>48675.574999999997</v>
      </c>
      <c r="AC91" s="87">
        <f t="shared" si="18"/>
        <v>0</v>
      </c>
      <c r="AD91" s="87">
        <f t="shared" si="18"/>
        <v>48675.574999999997</v>
      </c>
      <c r="AE91" s="87">
        <f t="shared" si="18"/>
        <v>0</v>
      </c>
      <c r="AF91" s="87">
        <f t="shared" si="18"/>
        <v>0</v>
      </c>
      <c r="AG91" s="87">
        <f t="shared" si="18"/>
        <v>48675.574999999997</v>
      </c>
      <c r="AH91" s="87">
        <f t="shared" si="18"/>
        <v>0</v>
      </c>
      <c r="AI91" s="87">
        <f t="shared" si="18"/>
        <v>48675.574999999997</v>
      </c>
      <c r="AJ91" s="87">
        <f t="shared" si="18"/>
        <v>0</v>
      </c>
      <c r="AK91" s="87">
        <f t="shared" si="18"/>
        <v>48675.574999999997</v>
      </c>
      <c r="AL91" s="87">
        <f t="shared" si="18"/>
        <v>0</v>
      </c>
      <c r="AM91" s="87">
        <f t="shared" si="18"/>
        <v>48675.574999999997</v>
      </c>
      <c r="AN91" s="87">
        <f t="shared" si="18"/>
        <v>0</v>
      </c>
      <c r="AO91" s="87">
        <f t="shared" si="18"/>
        <v>0</v>
      </c>
      <c r="AP91" s="87">
        <f t="shared" si="18"/>
        <v>48675.574999999997</v>
      </c>
      <c r="AQ91" s="87">
        <f t="shared" si="18"/>
        <v>0</v>
      </c>
      <c r="AR91" s="87">
        <f t="shared" si="18"/>
        <v>48675.574999999997</v>
      </c>
      <c r="AS91" s="87">
        <f t="shared" si="18"/>
        <v>0</v>
      </c>
      <c r="AT91" s="87">
        <f t="shared" si="18"/>
        <v>48675.574999999997</v>
      </c>
      <c r="AU91" s="87">
        <f t="shared" si="18"/>
        <v>0</v>
      </c>
      <c r="AV91" s="87">
        <f t="shared" si="18"/>
        <v>48675.574999999997</v>
      </c>
      <c r="AW91" s="87">
        <f t="shared" si="18"/>
        <v>0</v>
      </c>
      <c r="AX91" s="87">
        <f t="shared" si="18"/>
        <v>48675.574999999997</v>
      </c>
      <c r="AY91" s="87">
        <f t="shared" si="18"/>
        <v>0</v>
      </c>
      <c r="AZ91" s="87">
        <f t="shared" si="18"/>
        <v>48675.574999999997</v>
      </c>
      <c r="BA91" s="87">
        <f t="shared" si="18"/>
        <v>0</v>
      </c>
      <c r="BB91" s="87">
        <f t="shared" si="18"/>
        <v>0</v>
      </c>
      <c r="BC91" s="87">
        <f t="shared" si="18"/>
        <v>48675.574999999997</v>
      </c>
      <c r="BD91" s="87">
        <f t="shared" si="18"/>
        <v>0</v>
      </c>
      <c r="BE91" s="87">
        <f t="shared" si="18"/>
        <v>48675.574999999997</v>
      </c>
      <c r="BF91" s="87">
        <f t="shared" si="18"/>
        <v>0</v>
      </c>
      <c r="BG91" s="67">
        <f>SUM(G91:BF91)</f>
        <v>778809.19999999984</v>
      </c>
      <c r="BH91" s="2"/>
      <c r="BI91" s="44"/>
      <c r="BJ91" s="49"/>
      <c r="BK91" s="6"/>
      <c r="BL91" s="6"/>
      <c r="BM91" s="6"/>
      <c r="BN91" s="6"/>
    </row>
    <row r="92" spans="1:66" ht="15.75" customHeight="1" x14ac:dyDescent="0.15">
      <c r="A92" s="22"/>
      <c r="B92" s="13"/>
      <c r="C92" s="13"/>
      <c r="D92" s="36"/>
      <c r="E92" s="3"/>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1"/>
      <c r="BH92" s="21"/>
      <c r="BI92" s="91"/>
      <c r="BJ92" s="49"/>
      <c r="BK92" s="6"/>
      <c r="BL92" s="6"/>
      <c r="BM92" s="6"/>
      <c r="BN92" s="6"/>
    </row>
    <row r="93" spans="1:66" ht="15.75" customHeight="1" x14ac:dyDescent="0.15">
      <c r="A93" s="22"/>
      <c r="B93" s="20"/>
      <c r="C93" s="46" t="s">
        <v>82</v>
      </c>
      <c r="D93" s="47"/>
      <c r="E93" s="2"/>
      <c r="F93" s="48"/>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8"/>
      <c r="BH93" s="3"/>
      <c r="BI93" s="15"/>
      <c r="BJ93" s="57"/>
      <c r="BK93" s="6"/>
      <c r="BL93" s="6"/>
      <c r="BM93" s="6"/>
      <c r="BN93" s="6"/>
    </row>
    <row r="94" spans="1:66" ht="15.75" customHeight="1" x14ac:dyDescent="0.15">
      <c r="A94" s="22"/>
      <c r="B94" s="13"/>
      <c r="C94" s="50" t="s">
        <v>83</v>
      </c>
      <c r="D94" s="47"/>
      <c r="E94" s="36"/>
      <c r="F94" s="74"/>
      <c r="G94" s="52"/>
      <c r="H94" s="52"/>
      <c r="I94" s="52"/>
      <c r="J94" s="52"/>
      <c r="K94" s="52"/>
      <c r="L94" s="52"/>
      <c r="M94" s="52"/>
      <c r="N94" s="52"/>
      <c r="O94" s="52"/>
      <c r="P94" s="52"/>
      <c r="Q94" s="52"/>
      <c r="R94" s="52"/>
      <c r="S94" s="52"/>
      <c r="T94" s="52"/>
      <c r="U94" s="52"/>
      <c r="V94" s="52"/>
      <c r="W94" s="52"/>
      <c r="X94" s="52">
        <v>75200</v>
      </c>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3">
        <f t="shared" ref="BG94:BG101" si="19">SUM($G94:$BF94)</f>
        <v>75200</v>
      </c>
      <c r="BH94" s="3"/>
      <c r="BI94" s="90" t="s">
        <v>84</v>
      </c>
      <c r="BJ94" s="49"/>
      <c r="BK94" s="6"/>
      <c r="BL94" s="6"/>
      <c r="BM94" s="6"/>
      <c r="BN94" s="6"/>
    </row>
    <row r="95" spans="1:66" ht="15.75" customHeight="1" x14ac:dyDescent="0.15">
      <c r="A95" s="22"/>
      <c r="B95" s="13"/>
      <c r="C95" s="50" t="s">
        <v>85</v>
      </c>
      <c r="D95" s="47"/>
      <c r="E95" s="36"/>
      <c r="F95" s="74"/>
      <c r="G95" s="52"/>
      <c r="H95" s="52"/>
      <c r="I95" s="52"/>
      <c r="J95" s="52"/>
      <c r="K95" s="52">
        <v>0</v>
      </c>
      <c r="L95" s="52"/>
      <c r="M95" s="52">
        <f>$K95/2</f>
        <v>0</v>
      </c>
      <c r="N95" s="52"/>
      <c r="O95" s="52">
        <f t="shared" ref="O95:O96" si="20">+M95</f>
        <v>0</v>
      </c>
      <c r="P95" s="52"/>
      <c r="Q95" s="52"/>
      <c r="R95" s="52"/>
      <c r="S95" s="52"/>
      <c r="T95" s="52"/>
      <c r="U95" s="52"/>
      <c r="V95" s="52"/>
      <c r="W95" s="52"/>
      <c r="X95" s="52">
        <v>5000</v>
      </c>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3">
        <f t="shared" si="19"/>
        <v>5000</v>
      </c>
      <c r="BH95" s="3"/>
      <c r="BI95" s="83"/>
      <c r="BJ95" s="49"/>
      <c r="BK95" s="6"/>
      <c r="BL95" s="6"/>
      <c r="BM95" s="6"/>
      <c r="BN95" s="6"/>
    </row>
    <row r="96" spans="1:66" ht="15.75" customHeight="1" x14ac:dyDescent="0.15">
      <c r="A96" s="22"/>
      <c r="B96" s="13"/>
      <c r="C96" s="50" t="s">
        <v>86</v>
      </c>
      <c r="D96" s="47"/>
      <c r="E96" s="36"/>
      <c r="F96" s="74"/>
      <c r="G96" s="52"/>
      <c r="H96" s="52"/>
      <c r="I96" s="52"/>
      <c r="J96" s="52"/>
      <c r="K96" s="52">
        <v>0</v>
      </c>
      <c r="L96" s="52"/>
      <c r="M96" s="52">
        <f>+K96/2</f>
        <v>0</v>
      </c>
      <c r="N96" s="52"/>
      <c r="O96" s="52">
        <f t="shared" si="20"/>
        <v>0</v>
      </c>
      <c r="P96" s="52"/>
      <c r="Q96" s="52"/>
      <c r="R96" s="52"/>
      <c r="S96" s="52"/>
      <c r="T96" s="52"/>
      <c r="U96" s="52"/>
      <c r="V96" s="52"/>
      <c r="W96" s="52"/>
      <c r="X96" s="52">
        <v>25000</v>
      </c>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3">
        <f t="shared" si="19"/>
        <v>25000</v>
      </c>
      <c r="BH96" s="3"/>
      <c r="BI96" s="83"/>
      <c r="BJ96" s="49"/>
      <c r="BK96" s="6"/>
      <c r="BL96" s="6"/>
      <c r="BM96" s="6"/>
      <c r="BN96" s="6"/>
    </row>
    <row r="97" spans="1:66" ht="15.75" customHeight="1" x14ac:dyDescent="0.15">
      <c r="A97" s="22"/>
      <c r="B97" s="13"/>
      <c r="C97" s="50" t="s">
        <v>87</v>
      </c>
      <c r="D97" s="47"/>
      <c r="E97" s="36"/>
      <c r="F97" s="74"/>
      <c r="G97" s="52"/>
      <c r="H97" s="52"/>
      <c r="I97" s="52"/>
      <c r="J97" s="52"/>
      <c r="K97" s="52"/>
      <c r="L97" s="52"/>
      <c r="M97" s="52"/>
      <c r="N97" s="52"/>
      <c r="O97" s="52"/>
      <c r="P97" s="52"/>
      <c r="Q97" s="52"/>
      <c r="R97" s="52"/>
      <c r="S97" s="52"/>
      <c r="T97" s="52"/>
      <c r="U97" s="52"/>
      <c r="V97" s="52"/>
      <c r="W97" s="52"/>
      <c r="X97" s="52">
        <v>5640</v>
      </c>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3">
        <f t="shared" si="19"/>
        <v>5640</v>
      </c>
      <c r="BH97" s="3"/>
      <c r="BI97" s="83" t="s">
        <v>88</v>
      </c>
      <c r="BJ97" s="49"/>
      <c r="BK97" s="6"/>
      <c r="BL97" s="6"/>
      <c r="BM97" s="6"/>
      <c r="BN97" s="6"/>
    </row>
    <row r="98" spans="1:66" ht="15.75" customHeight="1" x14ac:dyDescent="0.15">
      <c r="A98" s="22"/>
      <c r="B98" s="13"/>
      <c r="C98" s="50" t="s">
        <v>89</v>
      </c>
      <c r="D98" s="47"/>
      <c r="E98" s="36"/>
      <c r="F98" s="74"/>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3">
        <f t="shared" si="19"/>
        <v>0</v>
      </c>
      <c r="BH98" s="3"/>
      <c r="BI98" s="83"/>
      <c r="BJ98" s="49"/>
      <c r="BK98" s="6"/>
      <c r="BL98" s="6"/>
      <c r="BM98" s="6"/>
      <c r="BN98" s="6"/>
    </row>
    <row r="99" spans="1:66" ht="15.75" customHeight="1" x14ac:dyDescent="0.15">
      <c r="A99" s="22"/>
      <c r="B99" s="13"/>
      <c r="C99" s="50" t="s">
        <v>90</v>
      </c>
      <c r="D99" s="47"/>
      <c r="E99" s="36"/>
      <c r="F99" s="74"/>
      <c r="G99" s="52"/>
      <c r="H99" s="52"/>
      <c r="I99" s="52"/>
      <c r="J99" s="52"/>
      <c r="K99" s="52"/>
      <c r="L99" s="52"/>
      <c r="M99" s="52">
        <v>0</v>
      </c>
      <c r="N99" s="52"/>
      <c r="O99" s="52">
        <v>0</v>
      </c>
      <c r="P99" s="52"/>
      <c r="Q99" s="52"/>
      <c r="R99" s="52"/>
      <c r="S99" s="52"/>
      <c r="T99" s="52"/>
      <c r="U99" s="52"/>
      <c r="V99" s="52"/>
      <c r="W99" s="52"/>
      <c r="X99" s="52">
        <v>5000</v>
      </c>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3">
        <f t="shared" si="19"/>
        <v>5000</v>
      </c>
      <c r="BH99" s="3"/>
      <c r="BI99" s="83" t="s">
        <v>91</v>
      </c>
      <c r="BJ99" s="49"/>
      <c r="BK99" s="6"/>
      <c r="BL99" s="6"/>
      <c r="BM99" s="6"/>
      <c r="BN99" s="6"/>
    </row>
    <row r="100" spans="1:66" ht="15.75" customHeight="1" x14ac:dyDescent="0.15">
      <c r="A100" s="22"/>
      <c r="B100" s="13"/>
      <c r="C100" s="50" t="s">
        <v>92</v>
      </c>
      <c r="D100" s="47"/>
      <c r="E100" s="36"/>
      <c r="F100" s="74"/>
      <c r="G100" s="52"/>
      <c r="H100" s="52"/>
      <c r="I100" s="52"/>
      <c r="J100" s="52"/>
      <c r="K100" s="52"/>
      <c r="L100" s="52"/>
      <c r="M100" s="52"/>
      <c r="N100" s="52"/>
      <c r="O100" s="52"/>
      <c r="P100" s="52"/>
      <c r="Q100" s="52"/>
      <c r="R100" s="52"/>
      <c r="S100" s="52"/>
      <c r="T100" s="52"/>
      <c r="U100" s="52"/>
      <c r="V100" s="52"/>
      <c r="W100" s="52"/>
      <c r="X100" s="52">
        <v>5000</v>
      </c>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3">
        <f t="shared" si="19"/>
        <v>5000</v>
      </c>
      <c r="BH100" s="3"/>
      <c r="BI100" s="83"/>
      <c r="BJ100" s="49"/>
      <c r="BK100" s="6"/>
      <c r="BL100" s="6"/>
      <c r="BM100" s="6"/>
      <c r="BN100" s="6"/>
    </row>
    <row r="101" spans="1:66" ht="15.75" customHeight="1" x14ac:dyDescent="0.15">
      <c r="A101" s="22"/>
      <c r="B101" s="13"/>
      <c r="C101" s="50" t="s">
        <v>93</v>
      </c>
      <c r="D101" s="47"/>
      <c r="E101" s="36"/>
      <c r="F101" s="74"/>
      <c r="G101" s="52"/>
      <c r="H101" s="52"/>
      <c r="I101" s="52"/>
      <c r="J101" s="52"/>
      <c r="K101" s="52"/>
      <c r="L101" s="52"/>
      <c r="M101" s="52"/>
      <c r="N101" s="52"/>
      <c r="O101" s="52"/>
      <c r="P101" s="52"/>
      <c r="Q101" s="52"/>
      <c r="R101" s="52"/>
      <c r="S101" s="52"/>
      <c r="T101" s="52"/>
      <c r="U101" s="52"/>
      <c r="V101" s="52"/>
      <c r="W101" s="52"/>
      <c r="X101" s="52">
        <v>69560</v>
      </c>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3">
        <f t="shared" si="19"/>
        <v>69560</v>
      </c>
      <c r="BH101" s="3"/>
      <c r="BI101" s="86" t="s">
        <v>94</v>
      </c>
      <c r="BJ101" s="49"/>
      <c r="BK101" s="6"/>
      <c r="BL101" s="6"/>
      <c r="BM101" s="6"/>
      <c r="BN101" s="6"/>
    </row>
    <row r="102" spans="1:66" ht="15.75" customHeight="1" x14ac:dyDescent="0.15">
      <c r="A102" s="22"/>
      <c r="B102" s="13"/>
      <c r="C102" s="13"/>
      <c r="D102" s="36"/>
      <c r="E102" s="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48"/>
      <c r="BH102" s="3"/>
      <c r="BI102" s="5"/>
      <c r="BJ102" s="49"/>
      <c r="BK102" s="6"/>
      <c r="BL102" s="6"/>
      <c r="BM102" s="6"/>
      <c r="BN102" s="6"/>
    </row>
    <row r="103" spans="1:66" ht="15.75" customHeight="1" x14ac:dyDescent="0.15">
      <c r="A103" s="22"/>
      <c r="B103" s="64"/>
      <c r="C103" s="46" t="s">
        <v>95</v>
      </c>
      <c r="D103" s="47"/>
      <c r="E103" s="66"/>
      <c r="F103" s="67">
        <f t="shared" ref="F103:BF103" si="21">SUM(F94:F101)</f>
        <v>0</v>
      </c>
      <c r="G103" s="67">
        <f t="shared" si="21"/>
        <v>0</v>
      </c>
      <c r="H103" s="67">
        <f t="shared" si="21"/>
        <v>0</v>
      </c>
      <c r="I103" s="67">
        <f t="shared" si="21"/>
        <v>0</v>
      </c>
      <c r="J103" s="67">
        <f t="shared" si="21"/>
        <v>0</v>
      </c>
      <c r="K103" s="67">
        <f t="shared" si="21"/>
        <v>0</v>
      </c>
      <c r="L103" s="67">
        <f t="shared" si="21"/>
        <v>0</v>
      </c>
      <c r="M103" s="67">
        <f t="shared" si="21"/>
        <v>0</v>
      </c>
      <c r="N103" s="67">
        <f t="shared" si="21"/>
        <v>0</v>
      </c>
      <c r="O103" s="67">
        <f t="shared" si="21"/>
        <v>0</v>
      </c>
      <c r="P103" s="67">
        <f t="shared" si="21"/>
        <v>0</v>
      </c>
      <c r="Q103" s="67">
        <f t="shared" si="21"/>
        <v>0</v>
      </c>
      <c r="R103" s="67">
        <f t="shared" si="21"/>
        <v>0</v>
      </c>
      <c r="S103" s="67">
        <f t="shared" si="21"/>
        <v>0</v>
      </c>
      <c r="T103" s="67">
        <f t="shared" si="21"/>
        <v>0</v>
      </c>
      <c r="U103" s="67">
        <f t="shared" si="21"/>
        <v>0</v>
      </c>
      <c r="V103" s="67">
        <f t="shared" si="21"/>
        <v>0</v>
      </c>
      <c r="W103" s="67">
        <f t="shared" si="21"/>
        <v>0</v>
      </c>
      <c r="X103" s="67">
        <f t="shared" si="21"/>
        <v>190400</v>
      </c>
      <c r="Y103" s="67">
        <f t="shared" si="21"/>
        <v>0</v>
      </c>
      <c r="Z103" s="67">
        <f t="shared" si="21"/>
        <v>0</v>
      </c>
      <c r="AA103" s="67">
        <f t="shared" si="21"/>
        <v>0</v>
      </c>
      <c r="AB103" s="67">
        <f t="shared" si="21"/>
        <v>0</v>
      </c>
      <c r="AC103" s="67">
        <f t="shared" si="21"/>
        <v>0</v>
      </c>
      <c r="AD103" s="67">
        <f t="shared" si="21"/>
        <v>0</v>
      </c>
      <c r="AE103" s="67">
        <f t="shared" si="21"/>
        <v>0</v>
      </c>
      <c r="AF103" s="67">
        <f t="shared" si="21"/>
        <v>0</v>
      </c>
      <c r="AG103" s="67">
        <f t="shared" si="21"/>
        <v>0</v>
      </c>
      <c r="AH103" s="67">
        <f t="shared" si="21"/>
        <v>0</v>
      </c>
      <c r="AI103" s="67">
        <f t="shared" si="21"/>
        <v>0</v>
      </c>
      <c r="AJ103" s="67">
        <f t="shared" si="21"/>
        <v>0</v>
      </c>
      <c r="AK103" s="67">
        <f t="shared" si="21"/>
        <v>0</v>
      </c>
      <c r="AL103" s="67">
        <f t="shared" si="21"/>
        <v>0</v>
      </c>
      <c r="AM103" s="67">
        <f t="shared" si="21"/>
        <v>0</v>
      </c>
      <c r="AN103" s="67">
        <f t="shared" si="21"/>
        <v>0</v>
      </c>
      <c r="AO103" s="67">
        <f t="shared" si="21"/>
        <v>0</v>
      </c>
      <c r="AP103" s="67">
        <f t="shared" si="21"/>
        <v>0</v>
      </c>
      <c r="AQ103" s="67">
        <f t="shared" si="21"/>
        <v>0</v>
      </c>
      <c r="AR103" s="67">
        <f t="shared" si="21"/>
        <v>0</v>
      </c>
      <c r="AS103" s="67">
        <f t="shared" si="21"/>
        <v>0</v>
      </c>
      <c r="AT103" s="67">
        <f t="shared" si="21"/>
        <v>0</v>
      </c>
      <c r="AU103" s="67">
        <f t="shared" si="21"/>
        <v>0</v>
      </c>
      <c r="AV103" s="67">
        <f t="shared" si="21"/>
        <v>0</v>
      </c>
      <c r="AW103" s="67">
        <f t="shared" si="21"/>
        <v>0</v>
      </c>
      <c r="AX103" s="67">
        <f t="shared" si="21"/>
        <v>0</v>
      </c>
      <c r="AY103" s="67">
        <f t="shared" si="21"/>
        <v>0</v>
      </c>
      <c r="AZ103" s="67">
        <f t="shared" si="21"/>
        <v>0</v>
      </c>
      <c r="BA103" s="67">
        <f t="shared" si="21"/>
        <v>0</v>
      </c>
      <c r="BB103" s="67">
        <f t="shared" si="21"/>
        <v>0</v>
      </c>
      <c r="BC103" s="67">
        <f t="shared" si="21"/>
        <v>0</v>
      </c>
      <c r="BD103" s="67">
        <f t="shared" si="21"/>
        <v>0</v>
      </c>
      <c r="BE103" s="67">
        <f t="shared" si="21"/>
        <v>0</v>
      </c>
      <c r="BF103" s="67">
        <f t="shared" si="21"/>
        <v>0</v>
      </c>
      <c r="BG103" s="67">
        <f>SUM(G103:BF103)</f>
        <v>190400</v>
      </c>
      <c r="BH103" s="2"/>
      <c r="BI103" s="5"/>
      <c r="BJ103" s="49"/>
      <c r="BK103" s="6"/>
      <c r="BL103" s="6"/>
      <c r="BM103" s="6"/>
      <c r="BN103" s="6"/>
    </row>
    <row r="104" spans="1:66" ht="15.75" customHeight="1" x14ac:dyDescent="0.15">
      <c r="A104" s="22"/>
      <c r="B104" s="13"/>
      <c r="C104" s="13"/>
      <c r="D104" s="36"/>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2"/>
      <c r="BH104" s="3"/>
      <c r="BI104" s="5"/>
      <c r="BJ104" s="49"/>
      <c r="BK104" s="6"/>
      <c r="BL104" s="6"/>
      <c r="BM104" s="6"/>
      <c r="BN104" s="6"/>
    </row>
    <row r="105" spans="1:66" ht="15.75" customHeight="1" x14ac:dyDescent="0.15">
      <c r="A105" s="22"/>
      <c r="B105" s="20"/>
      <c r="C105" s="46" t="s">
        <v>96</v>
      </c>
      <c r="D105" s="47"/>
      <c r="E105" s="2"/>
      <c r="F105" s="48"/>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3"/>
      <c r="BI105" s="69"/>
      <c r="BJ105" s="57"/>
      <c r="BK105" s="6"/>
      <c r="BL105" s="6"/>
      <c r="BM105" s="6"/>
      <c r="BN105" s="6"/>
    </row>
    <row r="106" spans="1:66" ht="15.75" customHeight="1" x14ac:dyDescent="0.15">
      <c r="A106" s="22"/>
      <c r="B106" s="13"/>
      <c r="C106" s="50" t="s">
        <v>97</v>
      </c>
      <c r="D106" s="47"/>
      <c r="E106" s="36"/>
      <c r="F106" s="74"/>
      <c r="G106" s="52"/>
      <c r="H106" s="52"/>
      <c r="I106" s="52"/>
      <c r="J106" s="52"/>
      <c r="K106" s="52"/>
      <c r="L106" s="52"/>
      <c r="M106" s="52"/>
      <c r="N106" s="52"/>
      <c r="O106" s="52"/>
      <c r="P106" s="52"/>
      <c r="Q106" s="52"/>
      <c r="R106" s="52"/>
      <c r="S106" s="52"/>
      <c r="T106" s="52"/>
      <c r="U106" s="52"/>
      <c r="V106" s="52"/>
      <c r="W106" s="52"/>
      <c r="X106" s="52">
        <v>15000</v>
      </c>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3">
        <f t="shared" ref="BG106:BG107" si="22">SUM($G106:$BF106)</f>
        <v>15000</v>
      </c>
      <c r="BH106" s="3"/>
      <c r="BI106" s="83"/>
      <c r="BJ106" s="49"/>
      <c r="BK106" s="6"/>
      <c r="BL106" s="6"/>
      <c r="BM106" s="6"/>
      <c r="BN106" s="6"/>
    </row>
    <row r="107" spans="1:66" ht="15.75" customHeight="1" x14ac:dyDescent="0.15">
      <c r="A107" s="22"/>
      <c r="B107" s="13"/>
      <c r="C107" s="50" t="s">
        <v>98</v>
      </c>
      <c r="D107" s="47"/>
      <c r="E107" s="36"/>
      <c r="F107" s="74"/>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3">
        <f t="shared" si="22"/>
        <v>0</v>
      </c>
      <c r="BH107" s="3"/>
      <c r="BI107" s="83"/>
      <c r="BJ107" s="93"/>
      <c r="BK107" s="6"/>
      <c r="BL107" s="6"/>
      <c r="BM107" s="6"/>
      <c r="BN107" s="6"/>
    </row>
    <row r="108" spans="1:66" ht="15.75" customHeight="1" x14ac:dyDescent="0.15">
      <c r="A108" s="22"/>
      <c r="B108" s="13"/>
      <c r="C108" s="13"/>
      <c r="D108" s="36"/>
      <c r="E108" s="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48"/>
      <c r="BH108" s="3"/>
      <c r="BI108" s="11"/>
      <c r="BJ108" s="49"/>
      <c r="BK108" s="6"/>
      <c r="BL108" s="6"/>
      <c r="BM108" s="6"/>
      <c r="BN108" s="6"/>
    </row>
    <row r="109" spans="1:66" ht="15.75" customHeight="1" x14ac:dyDescent="0.15">
      <c r="A109" s="22"/>
      <c r="B109" s="64"/>
      <c r="C109" s="46" t="s">
        <v>99</v>
      </c>
      <c r="D109" s="47"/>
      <c r="E109" s="66"/>
      <c r="F109" s="67">
        <f t="shared" ref="F109:BF109" si="23">SUM(F106:F107)</f>
        <v>0</v>
      </c>
      <c r="G109" s="67">
        <f t="shared" si="23"/>
        <v>0</v>
      </c>
      <c r="H109" s="67">
        <f t="shared" si="23"/>
        <v>0</v>
      </c>
      <c r="I109" s="67">
        <f t="shared" si="23"/>
        <v>0</v>
      </c>
      <c r="J109" s="67">
        <f t="shared" si="23"/>
        <v>0</v>
      </c>
      <c r="K109" s="67">
        <f t="shared" si="23"/>
        <v>0</v>
      </c>
      <c r="L109" s="67">
        <f t="shared" si="23"/>
        <v>0</v>
      </c>
      <c r="M109" s="67">
        <f t="shared" si="23"/>
        <v>0</v>
      </c>
      <c r="N109" s="67">
        <f t="shared" si="23"/>
        <v>0</v>
      </c>
      <c r="O109" s="67">
        <f t="shared" si="23"/>
        <v>0</v>
      </c>
      <c r="P109" s="67">
        <f t="shared" si="23"/>
        <v>0</v>
      </c>
      <c r="Q109" s="67">
        <f t="shared" si="23"/>
        <v>0</v>
      </c>
      <c r="R109" s="67">
        <f t="shared" si="23"/>
        <v>0</v>
      </c>
      <c r="S109" s="67">
        <f t="shared" si="23"/>
        <v>0</v>
      </c>
      <c r="T109" s="67">
        <f t="shared" si="23"/>
        <v>0</v>
      </c>
      <c r="U109" s="67">
        <f t="shared" si="23"/>
        <v>0</v>
      </c>
      <c r="V109" s="67">
        <f t="shared" si="23"/>
        <v>0</v>
      </c>
      <c r="W109" s="67">
        <f t="shared" si="23"/>
        <v>0</v>
      </c>
      <c r="X109" s="67">
        <f t="shared" si="23"/>
        <v>15000</v>
      </c>
      <c r="Y109" s="67">
        <f t="shared" si="23"/>
        <v>0</v>
      </c>
      <c r="Z109" s="67">
        <f t="shared" si="23"/>
        <v>0</v>
      </c>
      <c r="AA109" s="67">
        <f t="shared" si="23"/>
        <v>0</v>
      </c>
      <c r="AB109" s="67">
        <f t="shared" si="23"/>
        <v>0</v>
      </c>
      <c r="AC109" s="67">
        <f t="shared" si="23"/>
        <v>0</v>
      </c>
      <c r="AD109" s="67">
        <f t="shared" si="23"/>
        <v>0</v>
      </c>
      <c r="AE109" s="67">
        <f t="shared" si="23"/>
        <v>0</v>
      </c>
      <c r="AF109" s="67">
        <f t="shared" si="23"/>
        <v>0</v>
      </c>
      <c r="AG109" s="67">
        <f t="shared" si="23"/>
        <v>0</v>
      </c>
      <c r="AH109" s="67">
        <f t="shared" si="23"/>
        <v>0</v>
      </c>
      <c r="AI109" s="67">
        <f t="shared" si="23"/>
        <v>0</v>
      </c>
      <c r="AJ109" s="67">
        <f t="shared" si="23"/>
        <v>0</v>
      </c>
      <c r="AK109" s="67">
        <f t="shared" si="23"/>
        <v>0</v>
      </c>
      <c r="AL109" s="67">
        <f t="shared" si="23"/>
        <v>0</v>
      </c>
      <c r="AM109" s="67">
        <f t="shared" si="23"/>
        <v>0</v>
      </c>
      <c r="AN109" s="67">
        <f t="shared" si="23"/>
        <v>0</v>
      </c>
      <c r="AO109" s="67">
        <f t="shared" si="23"/>
        <v>0</v>
      </c>
      <c r="AP109" s="67">
        <f t="shared" si="23"/>
        <v>0</v>
      </c>
      <c r="AQ109" s="67">
        <f t="shared" si="23"/>
        <v>0</v>
      </c>
      <c r="AR109" s="67">
        <f t="shared" si="23"/>
        <v>0</v>
      </c>
      <c r="AS109" s="67">
        <f t="shared" si="23"/>
        <v>0</v>
      </c>
      <c r="AT109" s="67">
        <f t="shared" si="23"/>
        <v>0</v>
      </c>
      <c r="AU109" s="67">
        <f t="shared" si="23"/>
        <v>0</v>
      </c>
      <c r="AV109" s="67">
        <f t="shared" si="23"/>
        <v>0</v>
      </c>
      <c r="AW109" s="67">
        <f t="shared" si="23"/>
        <v>0</v>
      </c>
      <c r="AX109" s="67">
        <f t="shared" si="23"/>
        <v>0</v>
      </c>
      <c r="AY109" s="67">
        <f t="shared" si="23"/>
        <v>0</v>
      </c>
      <c r="AZ109" s="67">
        <f t="shared" si="23"/>
        <v>0</v>
      </c>
      <c r="BA109" s="67">
        <f t="shared" si="23"/>
        <v>0</v>
      </c>
      <c r="BB109" s="67">
        <f t="shared" si="23"/>
        <v>0</v>
      </c>
      <c r="BC109" s="67">
        <f t="shared" si="23"/>
        <v>0</v>
      </c>
      <c r="BD109" s="67">
        <f t="shared" si="23"/>
        <v>0</v>
      </c>
      <c r="BE109" s="67">
        <f t="shared" si="23"/>
        <v>0</v>
      </c>
      <c r="BF109" s="67">
        <f t="shared" si="23"/>
        <v>0</v>
      </c>
      <c r="BG109" s="67">
        <f>SUM(G109:BF109)</f>
        <v>15000</v>
      </c>
      <c r="BH109" s="2"/>
      <c r="BI109" s="44"/>
      <c r="BJ109" s="49"/>
      <c r="BK109" s="6"/>
      <c r="BL109" s="6"/>
      <c r="BM109" s="6"/>
      <c r="BN109" s="6"/>
    </row>
    <row r="110" spans="1:66" ht="15.75" customHeight="1" x14ac:dyDescent="0.15">
      <c r="A110" s="22"/>
      <c r="B110" s="13"/>
      <c r="C110" s="13"/>
      <c r="D110" s="36"/>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2"/>
      <c r="BH110" s="3"/>
      <c r="BI110" s="5"/>
      <c r="BJ110" s="49"/>
      <c r="BK110" s="6"/>
      <c r="BL110" s="6"/>
      <c r="BM110" s="6"/>
      <c r="BN110" s="6"/>
    </row>
    <row r="111" spans="1:66" ht="15.75" customHeight="1" x14ac:dyDescent="0.15">
      <c r="A111" s="22"/>
      <c r="B111" s="20"/>
      <c r="C111" s="46" t="s">
        <v>100</v>
      </c>
      <c r="D111" s="47"/>
      <c r="E111" s="2"/>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3"/>
      <c r="BI111" s="69"/>
      <c r="BJ111" s="49"/>
      <c r="BK111" s="6"/>
      <c r="BL111" s="6"/>
      <c r="BM111" s="6"/>
      <c r="BN111" s="6"/>
    </row>
    <row r="112" spans="1:66" ht="15.75" customHeight="1" x14ac:dyDescent="0.15">
      <c r="A112" s="22"/>
      <c r="B112" s="13"/>
      <c r="C112" s="50" t="s">
        <v>101</v>
      </c>
      <c r="D112" s="47"/>
      <c r="E112" s="36"/>
      <c r="F112" s="74"/>
      <c r="G112" s="52"/>
      <c r="H112" s="52"/>
      <c r="I112" s="52"/>
      <c r="J112" s="52"/>
      <c r="K112" s="52"/>
      <c r="L112" s="52"/>
      <c r="M112" s="52"/>
      <c r="N112" s="52"/>
      <c r="O112" s="52"/>
      <c r="P112" s="52"/>
      <c r="Q112" s="52"/>
      <c r="R112" s="52"/>
      <c r="S112" s="52"/>
      <c r="T112" s="52"/>
      <c r="U112" s="52"/>
      <c r="V112" s="52"/>
      <c r="W112" s="52"/>
      <c r="X112" s="52">
        <v>5000</v>
      </c>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3">
        <f t="shared" ref="BG112:BG113" si="24">SUM($G112:$BF112)</f>
        <v>5000</v>
      </c>
      <c r="BH112" s="3"/>
      <c r="BI112" s="83" t="s">
        <v>102</v>
      </c>
      <c r="BJ112" s="49"/>
      <c r="BK112" s="6"/>
      <c r="BL112" s="6"/>
      <c r="BM112" s="6"/>
      <c r="BN112" s="6"/>
    </row>
    <row r="113" spans="1:66" ht="15.75" customHeight="1" x14ac:dyDescent="0.15">
      <c r="A113" s="22"/>
      <c r="B113" s="13"/>
      <c r="C113" s="50" t="s">
        <v>103</v>
      </c>
      <c r="D113" s="47"/>
      <c r="E113" s="36"/>
      <c r="F113" s="74"/>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3">
        <f t="shared" si="24"/>
        <v>0</v>
      </c>
      <c r="BH113" s="3"/>
      <c r="BI113" s="83"/>
      <c r="BJ113" s="49"/>
      <c r="BK113" s="6"/>
      <c r="BL113" s="6"/>
      <c r="BM113" s="6"/>
      <c r="BN113" s="6"/>
    </row>
    <row r="114" spans="1:66" ht="15.75" customHeight="1" x14ac:dyDescent="0.15">
      <c r="A114" s="22"/>
      <c r="B114" s="13"/>
      <c r="C114" s="13"/>
      <c r="D114" s="36"/>
      <c r="E114" s="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48"/>
      <c r="BH114" s="3"/>
      <c r="BI114" s="44"/>
      <c r="BJ114" s="49"/>
      <c r="BK114" s="6"/>
      <c r="BL114" s="6"/>
      <c r="BM114" s="6"/>
      <c r="BN114" s="6"/>
    </row>
    <row r="115" spans="1:66" ht="15.75" customHeight="1" x14ac:dyDescent="0.15">
      <c r="A115" s="22"/>
      <c r="B115" s="64"/>
      <c r="C115" s="46" t="s">
        <v>104</v>
      </c>
      <c r="D115" s="47"/>
      <c r="E115" s="66"/>
      <c r="F115" s="67">
        <f t="shared" ref="F115:BF115" si="25">SUM(F112:F113)</f>
        <v>0</v>
      </c>
      <c r="G115" s="67">
        <f t="shared" si="25"/>
        <v>0</v>
      </c>
      <c r="H115" s="67">
        <f t="shared" si="25"/>
        <v>0</v>
      </c>
      <c r="I115" s="67">
        <f t="shared" si="25"/>
        <v>0</v>
      </c>
      <c r="J115" s="67">
        <f t="shared" si="25"/>
        <v>0</v>
      </c>
      <c r="K115" s="67">
        <f t="shared" si="25"/>
        <v>0</v>
      </c>
      <c r="L115" s="67">
        <f t="shared" si="25"/>
        <v>0</v>
      </c>
      <c r="M115" s="67">
        <f t="shared" si="25"/>
        <v>0</v>
      </c>
      <c r="N115" s="67">
        <f t="shared" si="25"/>
        <v>0</v>
      </c>
      <c r="O115" s="67">
        <f t="shared" si="25"/>
        <v>0</v>
      </c>
      <c r="P115" s="67">
        <f t="shared" si="25"/>
        <v>0</v>
      </c>
      <c r="Q115" s="67">
        <f t="shared" si="25"/>
        <v>0</v>
      </c>
      <c r="R115" s="67">
        <f t="shared" si="25"/>
        <v>0</v>
      </c>
      <c r="S115" s="67">
        <f t="shared" si="25"/>
        <v>0</v>
      </c>
      <c r="T115" s="67">
        <f t="shared" si="25"/>
        <v>0</v>
      </c>
      <c r="U115" s="67">
        <f t="shared" si="25"/>
        <v>0</v>
      </c>
      <c r="V115" s="67">
        <f t="shared" si="25"/>
        <v>0</v>
      </c>
      <c r="W115" s="67">
        <f t="shared" si="25"/>
        <v>0</v>
      </c>
      <c r="X115" s="67">
        <f t="shared" si="25"/>
        <v>5000</v>
      </c>
      <c r="Y115" s="67">
        <f t="shared" si="25"/>
        <v>0</v>
      </c>
      <c r="Z115" s="67">
        <f t="shared" si="25"/>
        <v>0</v>
      </c>
      <c r="AA115" s="67">
        <f t="shared" si="25"/>
        <v>0</v>
      </c>
      <c r="AB115" s="67">
        <f t="shared" si="25"/>
        <v>0</v>
      </c>
      <c r="AC115" s="67">
        <f t="shared" si="25"/>
        <v>0</v>
      </c>
      <c r="AD115" s="67">
        <f t="shared" si="25"/>
        <v>0</v>
      </c>
      <c r="AE115" s="67">
        <f t="shared" si="25"/>
        <v>0</v>
      </c>
      <c r="AF115" s="67">
        <f t="shared" si="25"/>
        <v>0</v>
      </c>
      <c r="AG115" s="67">
        <f t="shared" si="25"/>
        <v>0</v>
      </c>
      <c r="AH115" s="67">
        <f t="shared" si="25"/>
        <v>0</v>
      </c>
      <c r="AI115" s="67">
        <f t="shared" si="25"/>
        <v>0</v>
      </c>
      <c r="AJ115" s="67">
        <f t="shared" si="25"/>
        <v>0</v>
      </c>
      <c r="AK115" s="67">
        <f t="shared" si="25"/>
        <v>0</v>
      </c>
      <c r="AL115" s="67">
        <f t="shared" si="25"/>
        <v>0</v>
      </c>
      <c r="AM115" s="67">
        <f t="shared" si="25"/>
        <v>0</v>
      </c>
      <c r="AN115" s="67">
        <f t="shared" si="25"/>
        <v>0</v>
      </c>
      <c r="AO115" s="67">
        <f t="shared" si="25"/>
        <v>0</v>
      </c>
      <c r="AP115" s="67">
        <f t="shared" si="25"/>
        <v>0</v>
      </c>
      <c r="AQ115" s="67">
        <f t="shared" si="25"/>
        <v>0</v>
      </c>
      <c r="AR115" s="67">
        <f t="shared" si="25"/>
        <v>0</v>
      </c>
      <c r="AS115" s="67">
        <f t="shared" si="25"/>
        <v>0</v>
      </c>
      <c r="AT115" s="67">
        <f t="shared" si="25"/>
        <v>0</v>
      </c>
      <c r="AU115" s="67">
        <f t="shared" si="25"/>
        <v>0</v>
      </c>
      <c r="AV115" s="67">
        <f t="shared" si="25"/>
        <v>0</v>
      </c>
      <c r="AW115" s="67">
        <f t="shared" si="25"/>
        <v>0</v>
      </c>
      <c r="AX115" s="67">
        <f t="shared" si="25"/>
        <v>0</v>
      </c>
      <c r="AY115" s="67">
        <f t="shared" si="25"/>
        <v>0</v>
      </c>
      <c r="AZ115" s="67">
        <f t="shared" si="25"/>
        <v>0</v>
      </c>
      <c r="BA115" s="67">
        <f t="shared" si="25"/>
        <v>0</v>
      </c>
      <c r="BB115" s="67">
        <f t="shared" si="25"/>
        <v>0</v>
      </c>
      <c r="BC115" s="67">
        <f t="shared" si="25"/>
        <v>0</v>
      </c>
      <c r="BD115" s="67">
        <f t="shared" si="25"/>
        <v>0</v>
      </c>
      <c r="BE115" s="67">
        <f t="shared" si="25"/>
        <v>0</v>
      </c>
      <c r="BF115" s="67">
        <f t="shared" si="25"/>
        <v>0</v>
      </c>
      <c r="BG115" s="67">
        <f>SUM(G115:BF115)</f>
        <v>5000</v>
      </c>
      <c r="BH115" s="2"/>
      <c r="BI115" s="44"/>
      <c r="BJ115" s="49"/>
      <c r="BK115" s="6"/>
      <c r="BL115" s="6"/>
      <c r="BM115" s="6"/>
      <c r="BN115" s="6"/>
    </row>
    <row r="116" spans="1:66" ht="15.75" customHeight="1" x14ac:dyDescent="0.15">
      <c r="A116" s="22"/>
      <c r="B116" s="13"/>
      <c r="C116" s="13"/>
      <c r="D116" s="36"/>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2"/>
      <c r="BH116" s="3"/>
      <c r="BI116" s="5"/>
      <c r="BJ116" s="49"/>
      <c r="BK116" s="6"/>
      <c r="BL116" s="6"/>
      <c r="BM116" s="6"/>
      <c r="BN116" s="6"/>
    </row>
    <row r="117" spans="1:66" ht="15.75" customHeight="1" x14ac:dyDescent="0.15">
      <c r="A117" s="22"/>
      <c r="B117" s="20"/>
      <c r="C117" s="46" t="s">
        <v>105</v>
      </c>
      <c r="D117" s="47"/>
      <c r="E117" s="2"/>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3"/>
      <c r="BI117" s="69"/>
      <c r="BJ117" s="36"/>
      <c r="BK117" s="6"/>
      <c r="BL117" s="6"/>
      <c r="BM117" s="6"/>
      <c r="BN117" s="6"/>
    </row>
    <row r="118" spans="1:66" ht="15.75" customHeight="1" x14ac:dyDescent="0.15">
      <c r="A118" s="22"/>
      <c r="B118" s="13"/>
      <c r="C118" s="50" t="s">
        <v>106</v>
      </c>
      <c r="D118" s="47"/>
      <c r="E118" s="36"/>
      <c r="F118" s="74"/>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v>12000</v>
      </c>
      <c r="BG118" s="53">
        <f t="shared" ref="BG118:BG131" si="26">SUM($G118:$BF118)</f>
        <v>12000</v>
      </c>
      <c r="BH118" s="36"/>
      <c r="BI118" s="83"/>
      <c r="BJ118" s="49"/>
      <c r="BK118" s="6"/>
      <c r="BL118" s="6"/>
      <c r="BM118" s="6"/>
      <c r="BN118" s="6"/>
    </row>
    <row r="119" spans="1:66" ht="15.75" customHeight="1" x14ac:dyDescent="0.15">
      <c r="A119" s="22"/>
      <c r="B119" s="13"/>
      <c r="C119" s="50" t="s">
        <v>107</v>
      </c>
      <c r="D119" s="47"/>
      <c r="E119" s="36"/>
      <c r="F119" s="74"/>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3">
        <f t="shared" si="26"/>
        <v>0</v>
      </c>
      <c r="BH119" s="36"/>
      <c r="BI119" s="83"/>
      <c r="BJ119" s="49"/>
      <c r="BK119" s="6"/>
      <c r="BL119" s="6"/>
      <c r="BM119" s="6"/>
      <c r="BN119" s="6"/>
    </row>
    <row r="120" spans="1:66" ht="15.75" customHeight="1" x14ac:dyDescent="0.15">
      <c r="A120" s="22"/>
      <c r="B120" s="13"/>
      <c r="C120" s="50" t="s">
        <v>108</v>
      </c>
      <c r="D120" s="47"/>
      <c r="E120" s="36"/>
      <c r="F120" s="74"/>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3">
        <f t="shared" si="26"/>
        <v>0</v>
      </c>
      <c r="BH120" s="36"/>
      <c r="BI120" s="83" t="s">
        <v>109</v>
      </c>
      <c r="BJ120" s="49"/>
      <c r="BK120" s="6"/>
      <c r="BL120" s="6"/>
      <c r="BM120" s="6"/>
      <c r="BN120" s="6"/>
    </row>
    <row r="121" spans="1:66" ht="15.75" customHeight="1" x14ac:dyDescent="0.15">
      <c r="A121" s="22"/>
      <c r="B121" s="13"/>
      <c r="C121" s="50" t="s">
        <v>110</v>
      </c>
      <c r="D121" s="47"/>
      <c r="E121" s="36"/>
      <c r="F121" s="74"/>
      <c r="G121" s="52"/>
      <c r="H121" s="52"/>
      <c r="I121" s="52"/>
      <c r="J121" s="52"/>
      <c r="K121" s="52"/>
      <c r="L121" s="52"/>
      <c r="M121" s="52"/>
      <c r="N121" s="52"/>
      <c r="O121" s="52"/>
      <c r="P121" s="52"/>
      <c r="Q121" s="52"/>
      <c r="R121" s="52"/>
      <c r="S121" s="52"/>
      <c r="T121" s="52"/>
      <c r="U121" s="52"/>
      <c r="V121" s="52"/>
      <c r="W121" s="52"/>
      <c r="X121" s="52">
        <v>12000</v>
      </c>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3">
        <f t="shared" si="26"/>
        <v>12000</v>
      </c>
      <c r="BH121" s="36"/>
      <c r="BI121" s="83"/>
      <c r="BJ121" s="49"/>
      <c r="BK121" s="6"/>
      <c r="BL121" s="6"/>
      <c r="BM121" s="6"/>
      <c r="BN121" s="6"/>
    </row>
    <row r="122" spans="1:66" ht="15.75" customHeight="1" x14ac:dyDescent="0.15">
      <c r="A122" s="22"/>
      <c r="B122" s="13"/>
      <c r="C122" s="50" t="s">
        <v>111</v>
      </c>
      <c r="D122" s="47"/>
      <c r="E122" s="36"/>
      <c r="F122" s="74"/>
      <c r="G122" s="52"/>
      <c r="H122" s="52"/>
      <c r="I122" s="52"/>
      <c r="J122" s="52"/>
      <c r="K122" s="52"/>
      <c r="L122" s="52"/>
      <c r="M122" s="52"/>
      <c r="N122" s="52"/>
      <c r="O122" s="52"/>
      <c r="P122" s="52"/>
      <c r="Q122" s="52"/>
      <c r="R122" s="52"/>
      <c r="S122" s="52"/>
      <c r="T122" s="52"/>
      <c r="U122" s="52"/>
      <c r="V122" s="52"/>
      <c r="W122" s="52"/>
      <c r="X122" s="52">
        <v>5000</v>
      </c>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3">
        <f t="shared" si="26"/>
        <v>5000</v>
      </c>
      <c r="BH122" s="36"/>
      <c r="BI122" s="83"/>
      <c r="BJ122" s="49"/>
      <c r="BK122" s="6"/>
      <c r="BL122" s="6"/>
      <c r="BM122" s="6"/>
      <c r="BN122" s="6"/>
    </row>
    <row r="123" spans="1:66" ht="15.75" customHeight="1" x14ac:dyDescent="0.15">
      <c r="A123" s="22"/>
      <c r="B123" s="13"/>
      <c r="C123" s="50" t="s">
        <v>112</v>
      </c>
      <c r="D123" s="47"/>
      <c r="E123" s="36"/>
      <c r="F123" s="74"/>
      <c r="G123" s="52"/>
      <c r="H123" s="52"/>
      <c r="I123" s="52"/>
      <c r="J123" s="52"/>
      <c r="K123" s="52"/>
      <c r="L123" s="52"/>
      <c r="M123" s="52"/>
      <c r="N123" s="52"/>
      <c r="O123" s="52"/>
      <c r="P123" s="52"/>
      <c r="Q123" s="52"/>
      <c r="R123" s="52"/>
      <c r="S123" s="52"/>
      <c r="T123" s="52"/>
      <c r="U123" s="52"/>
      <c r="V123" s="52"/>
      <c r="W123" s="52"/>
      <c r="X123" s="52">
        <v>35000</v>
      </c>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3">
        <f t="shared" si="26"/>
        <v>35000</v>
      </c>
      <c r="BH123" s="36"/>
      <c r="BI123" s="83"/>
      <c r="BJ123" s="49"/>
      <c r="BK123" s="6"/>
      <c r="BL123" s="6"/>
      <c r="BM123" s="6"/>
      <c r="BN123" s="6"/>
    </row>
    <row r="124" spans="1:66" ht="15.75" customHeight="1" x14ac:dyDescent="0.15">
      <c r="A124" s="22"/>
      <c r="B124" s="13"/>
      <c r="C124" s="50" t="s">
        <v>113</v>
      </c>
      <c r="D124" s="47"/>
      <c r="E124" s="36"/>
      <c r="F124" s="74"/>
      <c r="G124" s="52"/>
      <c r="H124" s="52"/>
      <c r="I124" s="52"/>
      <c r="J124" s="52"/>
      <c r="K124" s="52"/>
      <c r="L124" s="52"/>
      <c r="M124" s="52"/>
      <c r="N124" s="52"/>
      <c r="O124" s="52"/>
      <c r="P124" s="52"/>
      <c r="Q124" s="52"/>
      <c r="R124" s="52"/>
      <c r="S124" s="52"/>
      <c r="T124" s="52"/>
      <c r="U124" s="52"/>
      <c r="V124" s="52"/>
      <c r="W124" s="52"/>
      <c r="X124" s="52">
        <v>2000</v>
      </c>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3">
        <f t="shared" si="26"/>
        <v>2000</v>
      </c>
      <c r="BH124" s="36"/>
      <c r="BI124" s="83"/>
      <c r="BJ124" s="49"/>
      <c r="BK124" s="6"/>
      <c r="BL124" s="6"/>
      <c r="BM124" s="6"/>
      <c r="BN124" s="6"/>
    </row>
    <row r="125" spans="1:66" ht="15.75" customHeight="1" x14ac:dyDescent="0.15">
      <c r="A125" s="22"/>
      <c r="B125" s="13"/>
      <c r="C125" s="50" t="s">
        <v>114</v>
      </c>
      <c r="D125" s="47"/>
      <c r="E125" s="36"/>
      <c r="F125" s="74"/>
      <c r="G125" s="52"/>
      <c r="H125" s="52"/>
      <c r="I125" s="52"/>
      <c r="J125" s="52"/>
      <c r="K125" s="52"/>
      <c r="L125" s="52"/>
      <c r="M125" s="52"/>
      <c r="N125" s="52"/>
      <c r="O125" s="52"/>
      <c r="P125" s="52"/>
      <c r="Q125" s="52"/>
      <c r="R125" s="52"/>
      <c r="S125" s="52"/>
      <c r="T125" s="52"/>
      <c r="U125" s="52"/>
      <c r="V125" s="52"/>
      <c r="W125" s="52"/>
      <c r="X125" s="52">
        <v>1200</v>
      </c>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3">
        <f t="shared" si="26"/>
        <v>1200</v>
      </c>
      <c r="BH125" s="36"/>
      <c r="BI125" s="83"/>
      <c r="BJ125" s="49"/>
      <c r="BK125" s="6"/>
      <c r="BL125" s="6"/>
      <c r="BM125" s="6"/>
      <c r="BN125" s="6"/>
    </row>
    <row r="126" spans="1:66" ht="15.75" customHeight="1" x14ac:dyDescent="0.15">
      <c r="A126" s="22"/>
      <c r="B126" s="13"/>
      <c r="C126" s="50" t="s">
        <v>115</v>
      </c>
      <c r="D126" s="47"/>
      <c r="E126" s="36"/>
      <c r="F126" s="74"/>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3">
        <f t="shared" si="26"/>
        <v>0</v>
      </c>
      <c r="BH126" s="36"/>
      <c r="BI126" s="83" t="s">
        <v>109</v>
      </c>
      <c r="BJ126" s="49"/>
      <c r="BK126" s="6"/>
      <c r="BL126" s="6"/>
      <c r="BM126" s="6"/>
      <c r="BN126" s="6"/>
    </row>
    <row r="127" spans="1:66" ht="15.75" customHeight="1" x14ac:dyDescent="0.15">
      <c r="A127" s="22"/>
      <c r="B127" s="13"/>
      <c r="C127" s="50" t="s">
        <v>116</v>
      </c>
      <c r="D127" s="47"/>
      <c r="E127" s="36"/>
      <c r="F127" s="74"/>
      <c r="G127" s="52"/>
      <c r="H127" s="52"/>
      <c r="I127" s="52"/>
      <c r="J127" s="52"/>
      <c r="K127" s="52"/>
      <c r="L127" s="52"/>
      <c r="M127" s="52"/>
      <c r="N127" s="52"/>
      <c r="O127" s="52"/>
      <c r="P127" s="52"/>
      <c r="Q127" s="52"/>
      <c r="R127" s="52"/>
      <c r="S127" s="52"/>
      <c r="T127" s="52"/>
      <c r="U127" s="52"/>
      <c r="V127" s="52"/>
      <c r="W127" s="52"/>
      <c r="X127" s="52">
        <v>6000</v>
      </c>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3">
        <f t="shared" si="26"/>
        <v>6000</v>
      </c>
      <c r="BH127" s="36"/>
      <c r="BI127" s="83"/>
      <c r="BJ127" s="49"/>
      <c r="BK127" s="6"/>
      <c r="BL127" s="6"/>
      <c r="BM127" s="6"/>
      <c r="BN127" s="6"/>
    </row>
    <row r="128" spans="1:66" ht="15.75" customHeight="1" x14ac:dyDescent="0.15">
      <c r="A128" s="22"/>
      <c r="B128" s="13"/>
      <c r="C128" s="50" t="s">
        <v>117</v>
      </c>
      <c r="D128" s="47"/>
      <c r="E128" s="36"/>
      <c r="F128" s="74"/>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3">
        <f t="shared" si="26"/>
        <v>0</v>
      </c>
      <c r="BH128" s="36"/>
      <c r="BI128" s="83"/>
      <c r="BJ128" s="49"/>
      <c r="BK128" s="6"/>
      <c r="BL128" s="6"/>
      <c r="BM128" s="6"/>
      <c r="BN128" s="6"/>
    </row>
    <row r="129" spans="1:66" ht="15.75" customHeight="1" x14ac:dyDescent="0.15">
      <c r="A129" s="22"/>
      <c r="B129" s="13"/>
      <c r="C129" s="50" t="s">
        <v>118</v>
      </c>
      <c r="D129" s="47"/>
      <c r="E129" s="36"/>
      <c r="F129" s="74"/>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3">
        <f t="shared" si="26"/>
        <v>0</v>
      </c>
      <c r="BH129" s="36"/>
      <c r="BI129" s="83"/>
      <c r="BJ129" s="49"/>
      <c r="BK129" s="6"/>
      <c r="BL129" s="6"/>
      <c r="BM129" s="6"/>
      <c r="BN129" s="6"/>
    </row>
    <row r="130" spans="1:66" ht="15.75" customHeight="1" x14ac:dyDescent="0.15">
      <c r="A130" s="22"/>
      <c r="B130" s="13"/>
      <c r="C130" s="50" t="s">
        <v>119</v>
      </c>
      <c r="D130" s="47"/>
      <c r="E130" s="36"/>
      <c r="F130" s="74"/>
      <c r="G130" s="52"/>
      <c r="H130" s="52"/>
      <c r="I130" s="52"/>
      <c r="J130" s="52"/>
      <c r="K130" s="52">
        <v>5000</v>
      </c>
      <c r="L130" s="52"/>
      <c r="M130" s="52"/>
      <c r="N130" s="52"/>
      <c r="O130" s="52">
        <v>5000</v>
      </c>
      <c r="P130" s="52"/>
      <c r="Q130" s="52"/>
      <c r="R130" s="52"/>
      <c r="S130" s="52"/>
      <c r="T130" s="52"/>
      <c r="U130" s="52"/>
      <c r="V130" s="52"/>
      <c r="W130" s="52"/>
      <c r="X130" s="52">
        <v>5000</v>
      </c>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3">
        <f t="shared" si="26"/>
        <v>15000</v>
      </c>
      <c r="BH130" s="36"/>
      <c r="BI130" s="83"/>
      <c r="BJ130" s="49"/>
      <c r="BK130" s="6"/>
      <c r="BL130" s="6"/>
      <c r="BM130" s="6"/>
      <c r="BN130" s="6"/>
    </row>
    <row r="131" spans="1:66" ht="15.75" customHeight="1" x14ac:dyDescent="0.15">
      <c r="A131" s="22"/>
      <c r="B131" s="13"/>
      <c r="C131" s="50" t="s">
        <v>120</v>
      </c>
      <c r="D131" s="47"/>
      <c r="E131" s="36"/>
      <c r="F131" s="74"/>
      <c r="G131" s="52"/>
      <c r="H131" s="52"/>
      <c r="I131" s="52"/>
      <c r="J131" s="52"/>
      <c r="K131" s="52"/>
      <c r="L131" s="52"/>
      <c r="M131" s="52"/>
      <c r="N131" s="52"/>
      <c r="O131" s="52"/>
      <c r="P131" s="52"/>
      <c r="Q131" s="52"/>
      <c r="R131" s="52">
        <v>7983</v>
      </c>
      <c r="S131" s="52"/>
      <c r="T131" s="52"/>
      <c r="U131" s="52"/>
      <c r="V131" s="52">
        <v>7983</v>
      </c>
      <c r="W131" s="52"/>
      <c r="X131" s="52"/>
      <c r="Y131" s="52"/>
      <c r="Z131" s="52"/>
      <c r="AA131" s="52">
        <v>7983</v>
      </c>
      <c r="AB131" s="52"/>
      <c r="AC131" s="52"/>
      <c r="AD131" s="52"/>
      <c r="AE131" s="52">
        <v>7983</v>
      </c>
      <c r="AF131" s="52"/>
      <c r="AG131" s="52"/>
      <c r="AH131" s="52"/>
      <c r="AI131" s="52"/>
      <c r="AJ131" s="52">
        <v>7983</v>
      </c>
      <c r="AK131" s="52"/>
      <c r="AL131" s="52"/>
      <c r="AM131" s="52"/>
      <c r="AN131" s="52">
        <v>7983</v>
      </c>
      <c r="AO131" s="52"/>
      <c r="AP131" s="52"/>
      <c r="AQ131" s="52"/>
      <c r="AR131" s="52">
        <v>8983</v>
      </c>
      <c r="AS131" s="52"/>
      <c r="AT131" s="52"/>
      <c r="AU131" s="52"/>
      <c r="AV131" s="52"/>
      <c r="AW131" s="52">
        <v>7983</v>
      </c>
      <c r="AX131" s="52"/>
      <c r="AY131" s="52"/>
      <c r="AZ131" s="52"/>
      <c r="BA131" s="52">
        <v>7983</v>
      </c>
      <c r="BB131" s="52"/>
      <c r="BC131" s="52"/>
      <c r="BD131" s="52"/>
      <c r="BE131" s="52">
        <v>8483</v>
      </c>
      <c r="BF131" s="52"/>
      <c r="BG131" s="53">
        <f t="shared" si="26"/>
        <v>81330</v>
      </c>
      <c r="BH131" s="36"/>
      <c r="BI131" s="86" t="s">
        <v>121</v>
      </c>
      <c r="BJ131" s="49"/>
      <c r="BK131" s="6"/>
      <c r="BL131" s="6"/>
      <c r="BM131" s="6"/>
      <c r="BN131" s="6"/>
    </row>
    <row r="132" spans="1:66" ht="15.75" customHeight="1" x14ac:dyDescent="0.15">
      <c r="A132" s="22"/>
      <c r="B132" s="13"/>
      <c r="C132" s="13"/>
      <c r="D132" s="36"/>
      <c r="E132" s="3"/>
      <c r="F132" s="63"/>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5"/>
      <c r="BH132" s="3"/>
      <c r="BI132" s="5"/>
      <c r="BJ132" s="49"/>
      <c r="BK132" s="6"/>
      <c r="BL132" s="6"/>
      <c r="BM132" s="6"/>
      <c r="BN132" s="6"/>
    </row>
    <row r="133" spans="1:66" ht="15.75" customHeight="1" x14ac:dyDescent="0.15">
      <c r="A133" s="22"/>
      <c r="B133" s="64"/>
      <c r="C133" s="46" t="s">
        <v>122</v>
      </c>
      <c r="D133" s="47"/>
      <c r="E133" s="66"/>
      <c r="F133" s="67">
        <f t="shared" ref="F133:BF133" si="27">SUM(F118:F131)</f>
        <v>0</v>
      </c>
      <c r="G133" s="67">
        <f t="shared" si="27"/>
        <v>0</v>
      </c>
      <c r="H133" s="67">
        <f t="shared" si="27"/>
        <v>0</v>
      </c>
      <c r="I133" s="67">
        <f t="shared" si="27"/>
        <v>0</v>
      </c>
      <c r="J133" s="67">
        <f t="shared" si="27"/>
        <v>0</v>
      </c>
      <c r="K133" s="67">
        <f t="shared" si="27"/>
        <v>5000</v>
      </c>
      <c r="L133" s="67">
        <f t="shared" si="27"/>
        <v>0</v>
      </c>
      <c r="M133" s="67">
        <f t="shared" si="27"/>
        <v>0</v>
      </c>
      <c r="N133" s="67">
        <f t="shared" si="27"/>
        <v>0</v>
      </c>
      <c r="O133" s="67">
        <f t="shared" si="27"/>
        <v>5000</v>
      </c>
      <c r="P133" s="67">
        <f t="shared" si="27"/>
        <v>0</v>
      </c>
      <c r="Q133" s="67">
        <f t="shared" si="27"/>
        <v>0</v>
      </c>
      <c r="R133" s="67">
        <f t="shared" si="27"/>
        <v>7983</v>
      </c>
      <c r="S133" s="67">
        <f t="shared" si="27"/>
        <v>0</v>
      </c>
      <c r="T133" s="67">
        <f t="shared" si="27"/>
        <v>0</v>
      </c>
      <c r="U133" s="67">
        <f t="shared" si="27"/>
        <v>0</v>
      </c>
      <c r="V133" s="67">
        <f t="shared" si="27"/>
        <v>7983</v>
      </c>
      <c r="W133" s="67">
        <f t="shared" si="27"/>
        <v>0</v>
      </c>
      <c r="X133" s="67">
        <f t="shared" si="27"/>
        <v>66200</v>
      </c>
      <c r="Y133" s="67">
        <f t="shared" si="27"/>
        <v>0</v>
      </c>
      <c r="Z133" s="67">
        <f t="shared" si="27"/>
        <v>0</v>
      </c>
      <c r="AA133" s="67">
        <f t="shared" si="27"/>
        <v>7983</v>
      </c>
      <c r="AB133" s="67">
        <f t="shared" si="27"/>
        <v>0</v>
      </c>
      <c r="AC133" s="67">
        <f t="shared" si="27"/>
        <v>0</v>
      </c>
      <c r="AD133" s="67">
        <f t="shared" si="27"/>
        <v>0</v>
      </c>
      <c r="AE133" s="67">
        <f t="shared" si="27"/>
        <v>7983</v>
      </c>
      <c r="AF133" s="67">
        <f t="shared" si="27"/>
        <v>0</v>
      </c>
      <c r="AG133" s="67">
        <f t="shared" si="27"/>
        <v>0</v>
      </c>
      <c r="AH133" s="67">
        <f t="shared" si="27"/>
        <v>0</v>
      </c>
      <c r="AI133" s="67">
        <f t="shared" si="27"/>
        <v>0</v>
      </c>
      <c r="AJ133" s="67">
        <f t="shared" si="27"/>
        <v>7983</v>
      </c>
      <c r="AK133" s="67">
        <f t="shared" si="27"/>
        <v>0</v>
      </c>
      <c r="AL133" s="67">
        <f t="shared" si="27"/>
        <v>0</v>
      </c>
      <c r="AM133" s="67">
        <f t="shared" si="27"/>
        <v>0</v>
      </c>
      <c r="AN133" s="67">
        <f t="shared" si="27"/>
        <v>7983</v>
      </c>
      <c r="AO133" s="67">
        <f t="shared" si="27"/>
        <v>0</v>
      </c>
      <c r="AP133" s="67">
        <f t="shared" si="27"/>
        <v>0</v>
      </c>
      <c r="AQ133" s="67">
        <f t="shared" si="27"/>
        <v>0</v>
      </c>
      <c r="AR133" s="67">
        <f t="shared" si="27"/>
        <v>8983</v>
      </c>
      <c r="AS133" s="67">
        <f t="shared" si="27"/>
        <v>0</v>
      </c>
      <c r="AT133" s="67">
        <f t="shared" si="27"/>
        <v>0</v>
      </c>
      <c r="AU133" s="67">
        <f t="shared" si="27"/>
        <v>0</v>
      </c>
      <c r="AV133" s="67">
        <f t="shared" si="27"/>
        <v>0</v>
      </c>
      <c r="AW133" s="67">
        <f t="shared" si="27"/>
        <v>7983</v>
      </c>
      <c r="AX133" s="67">
        <f t="shared" si="27"/>
        <v>0</v>
      </c>
      <c r="AY133" s="67">
        <f t="shared" si="27"/>
        <v>0</v>
      </c>
      <c r="AZ133" s="67">
        <f t="shared" si="27"/>
        <v>0</v>
      </c>
      <c r="BA133" s="67">
        <f t="shared" si="27"/>
        <v>7983</v>
      </c>
      <c r="BB133" s="67">
        <f t="shared" si="27"/>
        <v>0</v>
      </c>
      <c r="BC133" s="67">
        <f t="shared" si="27"/>
        <v>0</v>
      </c>
      <c r="BD133" s="67">
        <f t="shared" si="27"/>
        <v>0</v>
      </c>
      <c r="BE133" s="67">
        <f t="shared" si="27"/>
        <v>8483</v>
      </c>
      <c r="BF133" s="67">
        <f t="shared" si="27"/>
        <v>12000</v>
      </c>
      <c r="BG133" s="67">
        <f>SUM(G133:BF133)</f>
        <v>169530</v>
      </c>
      <c r="BH133" s="2"/>
      <c r="BI133" s="5"/>
      <c r="BJ133" s="49"/>
      <c r="BK133" s="6"/>
      <c r="BL133" s="6"/>
      <c r="BM133" s="6"/>
      <c r="BN133" s="6"/>
    </row>
    <row r="134" spans="1:66" ht="15.75" customHeight="1" x14ac:dyDescent="0.15">
      <c r="A134" s="22"/>
      <c r="B134" s="13"/>
      <c r="C134" s="13"/>
      <c r="D134" s="36"/>
      <c r="E134" s="3"/>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5"/>
      <c r="BJ134" s="49"/>
      <c r="BK134" s="6"/>
      <c r="BL134" s="6"/>
      <c r="BM134" s="6"/>
      <c r="BN134" s="6"/>
    </row>
    <row r="135" spans="1:66" ht="15.75" customHeight="1" x14ac:dyDescent="0.15">
      <c r="A135" s="22"/>
      <c r="B135" s="20"/>
      <c r="C135" s="46" t="s">
        <v>123</v>
      </c>
      <c r="D135" s="47"/>
      <c r="E135" s="2"/>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3"/>
      <c r="BI135" s="69"/>
      <c r="BJ135" s="36"/>
      <c r="BK135" s="6"/>
      <c r="BL135" s="6"/>
      <c r="BM135" s="6"/>
      <c r="BN135" s="6"/>
    </row>
    <row r="136" spans="1:66" ht="15.75" customHeight="1" x14ac:dyDescent="0.15">
      <c r="A136" s="22"/>
      <c r="B136" s="13"/>
      <c r="C136" s="50" t="s">
        <v>124</v>
      </c>
      <c r="D136" s="47"/>
      <c r="E136" s="36"/>
      <c r="F136" s="74"/>
      <c r="G136" s="52"/>
      <c r="H136" s="52">
        <v>50000</v>
      </c>
      <c r="I136" s="52"/>
      <c r="J136" s="52"/>
      <c r="K136" s="52"/>
      <c r="L136" s="52">
        <v>50000</v>
      </c>
      <c r="M136" s="52"/>
      <c r="N136" s="52"/>
      <c r="O136" s="52"/>
      <c r="P136" s="52">
        <v>50000</v>
      </c>
      <c r="Q136" s="52"/>
      <c r="R136" s="52"/>
      <c r="S136" s="52"/>
      <c r="T136" s="52"/>
      <c r="U136" s="52">
        <v>42487.5</v>
      </c>
      <c r="V136" s="52"/>
      <c r="W136" s="52"/>
      <c r="X136" s="52"/>
      <c r="Y136" s="52">
        <v>42487.5</v>
      </c>
      <c r="Z136" s="52"/>
      <c r="AA136" s="52"/>
      <c r="AB136" s="52"/>
      <c r="AC136" s="52">
        <v>42487.5</v>
      </c>
      <c r="AD136" s="52"/>
      <c r="AE136" s="52"/>
      <c r="AF136" s="52"/>
      <c r="AG136" s="52">
        <v>100000</v>
      </c>
      <c r="AH136" s="52">
        <v>42487.5</v>
      </c>
      <c r="AI136" s="52"/>
      <c r="AJ136" s="52"/>
      <c r="AK136" s="52"/>
      <c r="AL136" s="52">
        <v>42487.5</v>
      </c>
      <c r="AM136" s="52"/>
      <c r="AN136" s="52"/>
      <c r="AO136" s="52"/>
      <c r="AP136" s="52">
        <v>42487.5</v>
      </c>
      <c r="AQ136" s="52"/>
      <c r="AR136" s="52"/>
      <c r="AS136" s="52"/>
      <c r="AT136" s="52"/>
      <c r="AU136" s="52">
        <v>42487.5</v>
      </c>
      <c r="AV136" s="52"/>
      <c r="AW136" s="52"/>
      <c r="AX136" s="52"/>
      <c r="AY136" s="52">
        <v>42487.5</v>
      </c>
      <c r="AZ136" s="52"/>
      <c r="BA136" s="52"/>
      <c r="BB136" s="52"/>
      <c r="BC136" s="52">
        <v>42487.5</v>
      </c>
      <c r="BD136" s="52"/>
      <c r="BE136" s="52"/>
      <c r="BF136" s="52"/>
      <c r="BG136" s="53">
        <f t="shared" ref="BG136:BG151" si="28">SUM($G136:$BF136)</f>
        <v>632387.5</v>
      </c>
      <c r="BH136" s="36"/>
      <c r="BI136" s="83" t="s">
        <v>125</v>
      </c>
      <c r="BJ136" s="49"/>
      <c r="BK136" s="6"/>
      <c r="BL136" s="6"/>
      <c r="BM136" s="6"/>
      <c r="BN136" s="6"/>
    </row>
    <row r="137" spans="1:66" ht="15.75" customHeight="1" x14ac:dyDescent="0.15">
      <c r="A137" s="22"/>
      <c r="B137" s="13"/>
      <c r="C137" s="50" t="s">
        <v>126</v>
      </c>
      <c r="D137" s="47"/>
      <c r="E137" s="36"/>
      <c r="F137" s="74"/>
      <c r="G137" s="52"/>
      <c r="H137" s="52"/>
      <c r="I137" s="52"/>
      <c r="J137" s="52"/>
      <c r="K137" s="52">
        <f>250000/8</f>
        <v>31250</v>
      </c>
      <c r="L137" s="52"/>
      <c r="M137" s="52">
        <f>250000/8</f>
        <v>31250</v>
      </c>
      <c r="N137" s="52"/>
      <c r="O137" s="52">
        <f>250000/8</f>
        <v>31250</v>
      </c>
      <c r="P137" s="52"/>
      <c r="Q137" s="52">
        <f>250000/8</f>
        <v>31250</v>
      </c>
      <c r="R137" s="52"/>
      <c r="S137" s="52"/>
      <c r="T137" s="52">
        <f>250000/8</f>
        <v>31250</v>
      </c>
      <c r="U137" s="52"/>
      <c r="V137" s="52">
        <f>250000/8</f>
        <v>31250</v>
      </c>
      <c r="W137" s="52"/>
      <c r="X137" s="52">
        <f>250000/8</f>
        <v>31250</v>
      </c>
      <c r="Y137" s="52"/>
      <c r="Z137" s="52">
        <f>250000/8</f>
        <v>31250</v>
      </c>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3">
        <f t="shared" si="28"/>
        <v>250000</v>
      </c>
      <c r="BH137" s="36"/>
      <c r="BI137" s="83" t="s">
        <v>127</v>
      </c>
      <c r="BJ137" s="49"/>
      <c r="BK137" s="6"/>
      <c r="BL137" s="6"/>
      <c r="BM137" s="6"/>
      <c r="BN137" s="6"/>
    </row>
    <row r="138" spans="1:66" ht="15.75" customHeight="1" x14ac:dyDescent="0.15">
      <c r="A138" s="22"/>
      <c r="B138" s="13"/>
      <c r="C138" s="13" t="s">
        <v>128</v>
      </c>
      <c r="D138" s="36"/>
      <c r="E138" s="36"/>
      <c r="F138" s="74"/>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3">
        <f t="shared" si="28"/>
        <v>0</v>
      </c>
      <c r="BH138" s="36"/>
      <c r="BI138" s="83"/>
      <c r="BJ138" s="49"/>
      <c r="BK138" s="6"/>
      <c r="BL138" s="6"/>
      <c r="BM138" s="6"/>
      <c r="BN138" s="6"/>
    </row>
    <row r="139" spans="1:66" ht="15.75" customHeight="1" x14ac:dyDescent="0.15">
      <c r="A139" s="22"/>
      <c r="B139" s="13"/>
      <c r="C139" s="13" t="s">
        <v>129</v>
      </c>
      <c r="D139" s="36"/>
      <c r="E139" s="36"/>
      <c r="F139" s="74"/>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3">
        <f t="shared" si="28"/>
        <v>0</v>
      </c>
      <c r="BH139" s="36"/>
      <c r="BI139" s="83"/>
      <c r="BJ139" s="49"/>
      <c r="BK139" s="6"/>
      <c r="BL139" s="6"/>
      <c r="BM139" s="6"/>
      <c r="BN139" s="6"/>
    </row>
    <row r="140" spans="1:66" ht="15.75" customHeight="1" x14ac:dyDescent="0.15">
      <c r="A140" s="22"/>
      <c r="B140" s="13"/>
      <c r="C140" s="13" t="s">
        <v>130</v>
      </c>
      <c r="D140" s="36"/>
      <c r="E140" s="36"/>
      <c r="F140" s="74"/>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3">
        <f t="shared" si="28"/>
        <v>0</v>
      </c>
      <c r="BH140" s="36"/>
      <c r="BI140" s="83"/>
      <c r="BJ140" s="49"/>
      <c r="BK140" s="6"/>
      <c r="BL140" s="6"/>
      <c r="BM140" s="6"/>
      <c r="BN140" s="6"/>
    </row>
    <row r="141" spans="1:66" ht="15.75" customHeight="1" x14ac:dyDescent="0.15">
      <c r="A141" s="22"/>
      <c r="B141" s="13"/>
      <c r="C141" s="13" t="s">
        <v>131</v>
      </c>
      <c r="D141" s="36"/>
      <c r="E141" s="36"/>
      <c r="F141" s="74"/>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3">
        <f t="shared" si="28"/>
        <v>0</v>
      </c>
      <c r="BH141" s="36"/>
      <c r="BI141" s="83"/>
      <c r="BJ141" s="49"/>
      <c r="BK141" s="6"/>
      <c r="BL141" s="6"/>
      <c r="BM141" s="6"/>
      <c r="BN141" s="6"/>
    </row>
    <row r="142" spans="1:66" ht="15.75" customHeight="1" x14ac:dyDescent="0.15">
      <c r="A142" s="22"/>
      <c r="B142" s="13"/>
      <c r="C142" s="13" t="s">
        <v>132</v>
      </c>
      <c r="D142" s="36"/>
      <c r="E142" s="36"/>
      <c r="F142" s="74"/>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3">
        <f t="shared" si="28"/>
        <v>0</v>
      </c>
      <c r="BH142" s="36"/>
      <c r="BI142" s="83"/>
      <c r="BJ142" s="49"/>
      <c r="BK142" s="6"/>
      <c r="BL142" s="6"/>
      <c r="BM142" s="6"/>
      <c r="BN142" s="6"/>
    </row>
    <row r="143" spans="1:66" ht="15.75" customHeight="1" x14ac:dyDescent="0.15">
      <c r="A143" s="22"/>
      <c r="B143" s="13"/>
      <c r="C143" s="13" t="s">
        <v>133</v>
      </c>
      <c r="D143" s="36"/>
      <c r="E143" s="36"/>
      <c r="F143" s="74"/>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3">
        <f t="shared" si="28"/>
        <v>0</v>
      </c>
      <c r="BH143" s="36"/>
      <c r="BI143" s="83" t="s">
        <v>134</v>
      </c>
      <c r="BJ143" s="49"/>
      <c r="BK143" s="6"/>
      <c r="BL143" s="6"/>
      <c r="BM143" s="6"/>
      <c r="BN143" s="6"/>
    </row>
    <row r="144" spans="1:66" ht="15.75" customHeight="1" x14ac:dyDescent="0.15">
      <c r="A144" s="22"/>
      <c r="B144" s="13"/>
      <c r="C144" s="50" t="s">
        <v>135</v>
      </c>
      <c r="D144" s="47"/>
      <c r="E144" s="36"/>
      <c r="F144" s="74"/>
      <c r="G144" s="52"/>
      <c r="H144" s="52"/>
      <c r="I144" s="52"/>
      <c r="J144" s="52"/>
      <c r="K144" s="52"/>
      <c r="L144" s="52"/>
      <c r="M144" s="52"/>
      <c r="N144" s="52"/>
      <c r="O144" s="52"/>
      <c r="P144" s="52"/>
      <c r="Q144" s="52"/>
      <c r="R144" s="52"/>
      <c r="S144" s="52"/>
      <c r="T144" s="52"/>
      <c r="U144" s="52"/>
      <c r="V144" s="52"/>
      <c r="W144" s="52"/>
      <c r="X144" s="52">
        <v>50000</v>
      </c>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3">
        <f t="shared" si="28"/>
        <v>50000</v>
      </c>
      <c r="BH144" s="36"/>
      <c r="BI144" s="83" t="s">
        <v>136</v>
      </c>
      <c r="BJ144" s="49"/>
      <c r="BK144" s="6"/>
      <c r="BL144" s="6"/>
      <c r="BM144" s="6"/>
      <c r="BN144" s="6"/>
    </row>
    <row r="145" spans="1:66" ht="15.75" customHeight="1" x14ac:dyDescent="0.15">
      <c r="A145" s="22"/>
      <c r="B145" s="13"/>
      <c r="C145" s="50" t="s">
        <v>137</v>
      </c>
      <c r="D145" s="47"/>
      <c r="E145" s="36"/>
      <c r="F145" s="74"/>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3">
        <f t="shared" si="28"/>
        <v>0</v>
      </c>
      <c r="BH145" s="36"/>
      <c r="BI145" s="83"/>
      <c r="BJ145" s="49"/>
      <c r="BK145" s="6"/>
      <c r="BL145" s="6"/>
      <c r="BM145" s="6"/>
      <c r="BN145" s="6"/>
    </row>
    <row r="146" spans="1:66" ht="15.75" customHeight="1" x14ac:dyDescent="0.15">
      <c r="A146" s="22"/>
      <c r="B146" s="13"/>
      <c r="C146" s="50" t="s">
        <v>138</v>
      </c>
      <c r="D146" s="47"/>
      <c r="E146" s="36"/>
      <c r="F146" s="74"/>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3">
        <f t="shared" si="28"/>
        <v>0</v>
      </c>
      <c r="BH146" s="36"/>
      <c r="BI146" s="83"/>
      <c r="BJ146" s="49"/>
      <c r="BK146" s="6"/>
      <c r="BL146" s="6"/>
      <c r="BM146" s="6"/>
      <c r="BN146" s="6"/>
    </row>
    <row r="147" spans="1:66" ht="15.75" customHeight="1" x14ac:dyDescent="0.15">
      <c r="A147" s="22"/>
      <c r="B147" s="13"/>
      <c r="C147" s="50" t="s">
        <v>139</v>
      </c>
      <c r="D147" s="47"/>
      <c r="E147" s="36"/>
      <c r="F147" s="74"/>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3">
        <f t="shared" si="28"/>
        <v>0</v>
      </c>
      <c r="BH147" s="36"/>
      <c r="BI147" s="83"/>
      <c r="BJ147" s="49"/>
      <c r="BK147" s="6"/>
      <c r="BL147" s="6"/>
      <c r="BM147" s="6"/>
      <c r="BN147" s="6"/>
    </row>
    <row r="148" spans="1:66" ht="15.75" customHeight="1" x14ac:dyDescent="0.15">
      <c r="A148" s="22"/>
      <c r="B148" s="13"/>
      <c r="C148" s="50" t="s">
        <v>140</v>
      </c>
      <c r="D148" s="47"/>
      <c r="E148" s="36"/>
      <c r="F148" s="74"/>
      <c r="G148" s="52"/>
      <c r="H148" s="52"/>
      <c r="I148" s="52"/>
      <c r="J148" s="52"/>
      <c r="K148" s="52"/>
      <c r="L148" s="52"/>
      <c r="M148" s="52"/>
      <c r="N148" s="52"/>
      <c r="O148" s="52"/>
      <c r="P148" s="52"/>
      <c r="Q148" s="52"/>
      <c r="R148" s="52"/>
      <c r="S148" s="52"/>
      <c r="T148" s="52"/>
      <c r="U148" s="52"/>
      <c r="V148" s="52"/>
      <c r="W148" s="52"/>
      <c r="X148" s="52">
        <v>10000</v>
      </c>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3">
        <f t="shared" si="28"/>
        <v>10000</v>
      </c>
      <c r="BH148" s="36"/>
      <c r="BI148" s="83" t="s">
        <v>141</v>
      </c>
      <c r="BJ148" s="49"/>
      <c r="BK148" s="6"/>
      <c r="BL148" s="6"/>
      <c r="BM148" s="6"/>
      <c r="BN148" s="6"/>
    </row>
    <row r="149" spans="1:66" ht="15.75" customHeight="1" x14ac:dyDescent="0.15">
      <c r="A149" s="22"/>
      <c r="B149" s="13"/>
      <c r="C149" s="50" t="s">
        <v>142</v>
      </c>
      <c r="D149" s="47"/>
      <c r="E149" s="36"/>
      <c r="F149" s="74"/>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3">
        <f t="shared" si="28"/>
        <v>0</v>
      </c>
      <c r="BH149" s="36"/>
      <c r="BI149" s="83"/>
      <c r="BJ149" s="49"/>
      <c r="BK149" s="6"/>
      <c r="BL149" s="6"/>
      <c r="BM149" s="6"/>
      <c r="BN149" s="6"/>
    </row>
    <row r="150" spans="1:66" ht="15.75" customHeight="1" x14ac:dyDescent="0.15">
      <c r="A150" s="22"/>
      <c r="B150" s="13"/>
      <c r="C150" s="50" t="s">
        <v>143</v>
      </c>
      <c r="D150" s="47"/>
      <c r="E150" s="36"/>
      <c r="F150" s="74"/>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3">
        <f t="shared" si="28"/>
        <v>0</v>
      </c>
      <c r="BH150" s="36"/>
      <c r="BI150" s="83"/>
      <c r="BJ150" s="49"/>
      <c r="BK150" s="6"/>
      <c r="BL150" s="6"/>
      <c r="BM150" s="6"/>
      <c r="BN150" s="6"/>
    </row>
    <row r="151" spans="1:66" ht="15.75" customHeight="1" x14ac:dyDescent="0.15">
      <c r="A151" s="22"/>
      <c r="B151" s="13"/>
      <c r="C151" s="50" t="s">
        <v>144</v>
      </c>
      <c r="D151" s="47"/>
      <c r="E151" s="36"/>
      <c r="F151" s="74"/>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3">
        <f t="shared" si="28"/>
        <v>0</v>
      </c>
      <c r="BH151" s="36"/>
      <c r="BI151" s="86" t="s">
        <v>145</v>
      </c>
      <c r="BJ151" s="49"/>
      <c r="BK151" s="6"/>
      <c r="BL151" s="6"/>
      <c r="BM151" s="6"/>
      <c r="BN151" s="6"/>
    </row>
    <row r="152" spans="1:66" ht="15.75" customHeight="1" x14ac:dyDescent="0.15">
      <c r="A152" s="22"/>
      <c r="B152" s="13"/>
      <c r="C152" s="13"/>
      <c r="D152" s="36"/>
      <c r="E152" s="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48"/>
      <c r="BH152" s="3"/>
      <c r="BI152" s="5"/>
      <c r="BJ152" s="49"/>
      <c r="BK152" s="6"/>
      <c r="BL152" s="6"/>
      <c r="BM152" s="6"/>
      <c r="BN152" s="6"/>
    </row>
    <row r="153" spans="1:66" ht="15.75" customHeight="1" x14ac:dyDescent="0.15">
      <c r="A153" s="22"/>
      <c r="B153" s="64"/>
      <c r="C153" s="46" t="s">
        <v>146</v>
      </c>
      <c r="D153" s="47"/>
      <c r="E153" s="66"/>
      <c r="F153" s="67">
        <f t="shared" ref="F153:BF153" si="29">SUM(F136:F151)</f>
        <v>0</v>
      </c>
      <c r="G153" s="67">
        <f t="shared" si="29"/>
        <v>0</v>
      </c>
      <c r="H153" s="67">
        <f t="shared" si="29"/>
        <v>50000</v>
      </c>
      <c r="I153" s="67">
        <f t="shared" si="29"/>
        <v>0</v>
      </c>
      <c r="J153" s="67">
        <f t="shared" si="29"/>
        <v>0</v>
      </c>
      <c r="K153" s="67">
        <f t="shared" si="29"/>
        <v>31250</v>
      </c>
      <c r="L153" s="67">
        <f t="shared" si="29"/>
        <v>50000</v>
      </c>
      <c r="M153" s="67">
        <f t="shared" si="29"/>
        <v>31250</v>
      </c>
      <c r="N153" s="67">
        <f t="shared" si="29"/>
        <v>0</v>
      </c>
      <c r="O153" s="67">
        <f t="shared" si="29"/>
        <v>31250</v>
      </c>
      <c r="P153" s="67">
        <f t="shared" si="29"/>
        <v>50000</v>
      </c>
      <c r="Q153" s="67">
        <f t="shared" si="29"/>
        <v>31250</v>
      </c>
      <c r="R153" s="67">
        <f t="shared" si="29"/>
        <v>0</v>
      </c>
      <c r="S153" s="67">
        <f t="shared" si="29"/>
        <v>0</v>
      </c>
      <c r="T153" s="67">
        <f t="shared" si="29"/>
        <v>31250</v>
      </c>
      <c r="U153" s="67">
        <f t="shared" si="29"/>
        <v>42487.5</v>
      </c>
      <c r="V153" s="67">
        <f t="shared" si="29"/>
        <v>31250</v>
      </c>
      <c r="W153" s="67">
        <f t="shared" si="29"/>
        <v>0</v>
      </c>
      <c r="X153" s="67">
        <f t="shared" si="29"/>
        <v>91250</v>
      </c>
      <c r="Y153" s="67">
        <f t="shared" si="29"/>
        <v>42487.5</v>
      </c>
      <c r="Z153" s="67">
        <f t="shared" si="29"/>
        <v>31250</v>
      </c>
      <c r="AA153" s="67">
        <f t="shared" si="29"/>
        <v>0</v>
      </c>
      <c r="AB153" s="67">
        <f t="shared" si="29"/>
        <v>0</v>
      </c>
      <c r="AC153" s="67">
        <f t="shared" si="29"/>
        <v>42487.5</v>
      </c>
      <c r="AD153" s="67">
        <f t="shared" si="29"/>
        <v>0</v>
      </c>
      <c r="AE153" s="67">
        <f t="shared" si="29"/>
        <v>0</v>
      </c>
      <c r="AF153" s="67">
        <f t="shared" si="29"/>
        <v>0</v>
      </c>
      <c r="AG153" s="67">
        <f t="shared" si="29"/>
        <v>100000</v>
      </c>
      <c r="AH153" s="67">
        <f t="shared" si="29"/>
        <v>42487.5</v>
      </c>
      <c r="AI153" s="67">
        <f t="shared" si="29"/>
        <v>0</v>
      </c>
      <c r="AJ153" s="67">
        <f t="shared" si="29"/>
        <v>0</v>
      </c>
      <c r="AK153" s="67">
        <f t="shared" si="29"/>
        <v>0</v>
      </c>
      <c r="AL153" s="67">
        <f t="shared" si="29"/>
        <v>42487.5</v>
      </c>
      <c r="AM153" s="67">
        <f t="shared" si="29"/>
        <v>0</v>
      </c>
      <c r="AN153" s="67">
        <f t="shared" si="29"/>
        <v>0</v>
      </c>
      <c r="AO153" s="67">
        <f t="shared" si="29"/>
        <v>0</v>
      </c>
      <c r="AP153" s="67">
        <f t="shared" si="29"/>
        <v>42487.5</v>
      </c>
      <c r="AQ153" s="67">
        <f t="shared" si="29"/>
        <v>0</v>
      </c>
      <c r="AR153" s="67">
        <f t="shared" si="29"/>
        <v>0</v>
      </c>
      <c r="AS153" s="67">
        <f t="shared" si="29"/>
        <v>0</v>
      </c>
      <c r="AT153" s="67">
        <f t="shared" si="29"/>
        <v>0</v>
      </c>
      <c r="AU153" s="67">
        <f t="shared" si="29"/>
        <v>42487.5</v>
      </c>
      <c r="AV153" s="67">
        <f t="shared" si="29"/>
        <v>0</v>
      </c>
      <c r="AW153" s="67">
        <f t="shared" si="29"/>
        <v>0</v>
      </c>
      <c r="AX153" s="67">
        <f t="shared" si="29"/>
        <v>0</v>
      </c>
      <c r="AY153" s="67">
        <f t="shared" si="29"/>
        <v>42487.5</v>
      </c>
      <c r="AZ153" s="67">
        <f t="shared" si="29"/>
        <v>0</v>
      </c>
      <c r="BA153" s="67">
        <f t="shared" si="29"/>
        <v>0</v>
      </c>
      <c r="BB153" s="67">
        <f t="shared" si="29"/>
        <v>0</v>
      </c>
      <c r="BC153" s="67">
        <f t="shared" si="29"/>
        <v>42487.5</v>
      </c>
      <c r="BD153" s="67">
        <f t="shared" si="29"/>
        <v>0</v>
      </c>
      <c r="BE153" s="67">
        <f t="shared" si="29"/>
        <v>0</v>
      </c>
      <c r="BF153" s="67">
        <f t="shared" si="29"/>
        <v>0</v>
      </c>
      <c r="BG153" s="67">
        <f>SUM(G153:BF153)</f>
        <v>942387.5</v>
      </c>
      <c r="BH153" s="2"/>
      <c r="BI153" s="5"/>
      <c r="BJ153" s="49"/>
      <c r="BK153" s="6"/>
      <c r="BL153" s="6"/>
      <c r="BM153" s="6"/>
      <c r="BN153" s="6"/>
    </row>
    <row r="154" spans="1:66" ht="15.75" customHeight="1" x14ac:dyDescent="0.15">
      <c r="A154" s="22"/>
      <c r="B154" s="13"/>
      <c r="C154" s="13"/>
      <c r="D154" s="36"/>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2"/>
      <c r="BH154" s="3"/>
      <c r="BI154" s="5"/>
      <c r="BJ154" s="49"/>
      <c r="BK154" s="6"/>
      <c r="BL154" s="6"/>
      <c r="BM154" s="6"/>
      <c r="BN154" s="6"/>
    </row>
    <row r="155" spans="1:66" ht="15.75" customHeight="1" x14ac:dyDescent="0.15">
      <c r="A155" s="22"/>
      <c r="B155" s="20"/>
      <c r="C155" s="46" t="s">
        <v>147</v>
      </c>
      <c r="D155" s="47"/>
      <c r="E155" s="2"/>
      <c r="F155" s="2"/>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3"/>
      <c r="BI155" s="15"/>
      <c r="BJ155" s="49"/>
      <c r="BK155" s="6"/>
      <c r="BL155" s="6"/>
      <c r="BM155" s="6"/>
      <c r="BN155" s="6"/>
    </row>
    <row r="156" spans="1:66" ht="15.75" customHeight="1" x14ac:dyDescent="0.15">
      <c r="A156" s="22"/>
      <c r="B156" s="13"/>
      <c r="C156" s="50" t="s">
        <v>148</v>
      </c>
      <c r="D156" s="47"/>
      <c r="E156" s="3"/>
      <c r="F156" s="76"/>
      <c r="G156" s="74">
        <f t="shared" ref="G156:BF156" si="30">G25*0.03</f>
        <v>0</v>
      </c>
      <c r="H156" s="74">
        <f t="shared" si="30"/>
        <v>0</v>
      </c>
      <c r="I156" s="74">
        <f t="shared" si="30"/>
        <v>0</v>
      </c>
      <c r="J156" s="74">
        <f t="shared" si="30"/>
        <v>0</v>
      </c>
      <c r="K156" s="74">
        <f t="shared" si="30"/>
        <v>0</v>
      </c>
      <c r="L156" s="74">
        <f t="shared" si="30"/>
        <v>0</v>
      </c>
      <c r="M156" s="74">
        <f t="shared" si="30"/>
        <v>0</v>
      </c>
      <c r="N156" s="74">
        <f t="shared" si="30"/>
        <v>0</v>
      </c>
      <c r="O156" s="74">
        <f t="shared" si="30"/>
        <v>0</v>
      </c>
      <c r="P156" s="74">
        <f t="shared" si="30"/>
        <v>0</v>
      </c>
      <c r="Q156" s="74">
        <f t="shared" si="30"/>
        <v>2523.8399999999997</v>
      </c>
      <c r="R156" s="74">
        <f t="shared" si="30"/>
        <v>0</v>
      </c>
      <c r="S156" s="74">
        <f t="shared" si="30"/>
        <v>0</v>
      </c>
      <c r="T156" s="74">
        <f t="shared" si="30"/>
        <v>2880</v>
      </c>
      <c r="U156" s="74">
        <f t="shared" si="30"/>
        <v>0</v>
      </c>
      <c r="V156" s="74">
        <f t="shared" si="30"/>
        <v>2973.8399999999997</v>
      </c>
      <c r="W156" s="74">
        <f t="shared" si="30"/>
        <v>0</v>
      </c>
      <c r="X156" s="74">
        <f t="shared" si="30"/>
        <v>0</v>
      </c>
      <c r="Y156" s="74">
        <f t="shared" si="30"/>
        <v>0</v>
      </c>
      <c r="Z156" s="74">
        <f t="shared" si="30"/>
        <v>2523.8399999999997</v>
      </c>
      <c r="AA156" s="74">
        <f t="shared" si="30"/>
        <v>0</v>
      </c>
      <c r="AB156" s="74">
        <f t="shared" si="30"/>
        <v>0</v>
      </c>
      <c r="AC156" s="74">
        <f t="shared" si="30"/>
        <v>0</v>
      </c>
      <c r="AD156" s="74">
        <f t="shared" si="30"/>
        <v>2523.8399999999997</v>
      </c>
      <c r="AE156" s="74">
        <f t="shared" si="30"/>
        <v>0</v>
      </c>
      <c r="AF156" s="74">
        <f t="shared" si="30"/>
        <v>0</v>
      </c>
      <c r="AG156" s="74">
        <f t="shared" si="30"/>
        <v>0</v>
      </c>
      <c r="AH156" s="74">
        <f t="shared" si="30"/>
        <v>0</v>
      </c>
      <c r="AI156" s="74">
        <f t="shared" si="30"/>
        <v>2523.8399999999997</v>
      </c>
      <c r="AJ156" s="74">
        <f t="shared" si="30"/>
        <v>0</v>
      </c>
      <c r="AK156" s="74">
        <f t="shared" si="30"/>
        <v>0</v>
      </c>
      <c r="AL156" s="74">
        <f t="shared" si="30"/>
        <v>0</v>
      </c>
      <c r="AM156" s="74">
        <f t="shared" si="30"/>
        <v>2523.8399999999997</v>
      </c>
      <c r="AN156" s="74">
        <f t="shared" si="30"/>
        <v>0</v>
      </c>
      <c r="AO156" s="74">
        <f t="shared" si="30"/>
        <v>2880</v>
      </c>
      <c r="AP156" s="74">
        <f t="shared" si="30"/>
        <v>3969.9749999999999</v>
      </c>
      <c r="AQ156" s="74">
        <f t="shared" si="30"/>
        <v>0</v>
      </c>
      <c r="AR156" s="74">
        <f t="shared" si="30"/>
        <v>2523.8399999999997</v>
      </c>
      <c r="AS156" s="74">
        <f t="shared" si="30"/>
        <v>0</v>
      </c>
      <c r="AT156" s="74">
        <f t="shared" si="30"/>
        <v>0</v>
      </c>
      <c r="AU156" s="74">
        <f t="shared" si="30"/>
        <v>661.66250000000002</v>
      </c>
      <c r="AV156" s="74">
        <f t="shared" si="30"/>
        <v>2523.8399999999997</v>
      </c>
      <c r="AW156" s="74">
        <f t="shared" si="30"/>
        <v>0</v>
      </c>
      <c r="AX156" s="74">
        <f t="shared" si="30"/>
        <v>0</v>
      </c>
      <c r="AY156" s="74">
        <f t="shared" si="30"/>
        <v>661.66250000000002</v>
      </c>
      <c r="AZ156" s="74">
        <f t="shared" si="30"/>
        <v>2523.8399999999997</v>
      </c>
      <c r="BA156" s="74">
        <f t="shared" si="30"/>
        <v>0</v>
      </c>
      <c r="BB156" s="74">
        <f t="shared" si="30"/>
        <v>0</v>
      </c>
      <c r="BC156" s="74">
        <f t="shared" si="30"/>
        <v>661.66250000000002</v>
      </c>
      <c r="BD156" s="74">
        <f t="shared" si="30"/>
        <v>0</v>
      </c>
      <c r="BE156" s="74">
        <f t="shared" si="30"/>
        <v>2523.8399999999997</v>
      </c>
      <c r="BF156" s="74">
        <f t="shared" si="30"/>
        <v>0</v>
      </c>
      <c r="BG156" s="67">
        <f>SUM(G156:BF156)</f>
        <v>37403.362499999988</v>
      </c>
      <c r="BH156" s="3"/>
      <c r="BI156" s="54"/>
      <c r="BJ156" s="49"/>
      <c r="BK156" s="6"/>
      <c r="BL156" s="6"/>
      <c r="BM156" s="6"/>
      <c r="BN156" s="6"/>
    </row>
    <row r="157" spans="1:66" ht="15.75" customHeight="1" x14ac:dyDescent="0.15">
      <c r="A157" s="22"/>
      <c r="B157" s="13"/>
      <c r="C157" s="50" t="s">
        <v>149</v>
      </c>
      <c r="D157" s="47"/>
      <c r="E157" s="36"/>
      <c r="F157" s="74"/>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3">
        <f t="shared" ref="BG157:BG160" si="31">SUM($G157:$BF157)</f>
        <v>0</v>
      </c>
      <c r="BH157" s="3"/>
      <c r="BI157" s="55"/>
      <c r="BJ157" s="49"/>
      <c r="BK157" s="6"/>
      <c r="BL157" s="6"/>
      <c r="BM157" s="6"/>
      <c r="BN157" s="6"/>
    </row>
    <row r="158" spans="1:66" ht="15.75" customHeight="1" x14ac:dyDescent="0.15">
      <c r="A158" s="22"/>
      <c r="B158" s="13"/>
      <c r="C158" s="50" t="s">
        <v>150</v>
      </c>
      <c r="D158" s="47"/>
      <c r="E158" s="36"/>
      <c r="F158" s="74"/>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3">
        <f t="shared" si="31"/>
        <v>0</v>
      </c>
      <c r="BH158" s="3"/>
      <c r="BI158" s="55"/>
      <c r="BJ158" s="49"/>
      <c r="BK158" s="6"/>
      <c r="BL158" s="6"/>
      <c r="BM158" s="6"/>
      <c r="BN158" s="6"/>
    </row>
    <row r="159" spans="1:66" ht="15.75" customHeight="1" x14ac:dyDescent="0.15">
      <c r="A159" s="22"/>
      <c r="B159" s="13"/>
      <c r="C159" s="50" t="s">
        <v>151</v>
      </c>
      <c r="D159" s="47"/>
      <c r="E159" s="3"/>
      <c r="F159" s="76"/>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3">
        <f t="shared" si="31"/>
        <v>0</v>
      </c>
      <c r="BH159" s="3"/>
      <c r="BI159" s="55"/>
      <c r="BJ159" s="49"/>
      <c r="BK159" s="6"/>
      <c r="BL159" s="6"/>
      <c r="BM159" s="6"/>
      <c r="BN159" s="6"/>
    </row>
    <row r="160" spans="1:66" ht="15.75" customHeight="1" x14ac:dyDescent="0.15">
      <c r="A160" s="22"/>
      <c r="B160" s="13"/>
      <c r="C160" s="50" t="s">
        <v>152</v>
      </c>
      <c r="D160" s="47"/>
      <c r="E160" s="36"/>
      <c r="F160" s="74"/>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3">
        <f t="shared" si="31"/>
        <v>0</v>
      </c>
      <c r="BH160" s="3"/>
      <c r="BI160" s="60"/>
      <c r="BJ160" s="49"/>
      <c r="BK160" s="6"/>
      <c r="BL160" s="6"/>
      <c r="BM160" s="6"/>
      <c r="BN160" s="6"/>
    </row>
    <row r="161" spans="1:66" ht="15.75" customHeight="1" x14ac:dyDescent="0.15">
      <c r="A161" s="22"/>
      <c r="B161" s="13"/>
      <c r="C161" s="13"/>
      <c r="D161" s="36"/>
      <c r="E161" s="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48"/>
      <c r="BH161" s="3"/>
      <c r="BI161" s="5"/>
      <c r="BJ161" s="49"/>
      <c r="BK161" s="6"/>
      <c r="BL161" s="6"/>
      <c r="BM161" s="6"/>
      <c r="BN161" s="6"/>
    </row>
    <row r="162" spans="1:66" ht="15.75" customHeight="1" x14ac:dyDescent="0.15">
      <c r="A162" s="22"/>
      <c r="B162" s="64"/>
      <c r="C162" s="46" t="s">
        <v>153</v>
      </c>
      <c r="D162" s="47"/>
      <c r="E162" s="66"/>
      <c r="F162" s="87">
        <f>SUM(F160,F158,F157)</f>
        <v>0</v>
      </c>
      <c r="G162" s="87">
        <f t="shared" ref="G162:BF162" si="32">SUM(G156:G160)</f>
        <v>0</v>
      </c>
      <c r="H162" s="87">
        <f t="shared" si="32"/>
        <v>0</v>
      </c>
      <c r="I162" s="87">
        <f t="shared" si="32"/>
        <v>0</v>
      </c>
      <c r="J162" s="87">
        <f t="shared" si="32"/>
        <v>0</v>
      </c>
      <c r="K162" s="87">
        <f t="shared" si="32"/>
        <v>0</v>
      </c>
      <c r="L162" s="87">
        <f t="shared" si="32"/>
        <v>0</v>
      </c>
      <c r="M162" s="87">
        <f t="shared" si="32"/>
        <v>0</v>
      </c>
      <c r="N162" s="87">
        <f t="shared" si="32"/>
        <v>0</v>
      </c>
      <c r="O162" s="87">
        <f t="shared" si="32"/>
        <v>0</v>
      </c>
      <c r="P162" s="87">
        <f t="shared" si="32"/>
        <v>0</v>
      </c>
      <c r="Q162" s="87">
        <f t="shared" si="32"/>
        <v>2523.8399999999997</v>
      </c>
      <c r="R162" s="87">
        <f t="shared" si="32"/>
        <v>0</v>
      </c>
      <c r="S162" s="87">
        <f t="shared" si="32"/>
        <v>0</v>
      </c>
      <c r="T162" s="87">
        <f t="shared" si="32"/>
        <v>2880</v>
      </c>
      <c r="U162" s="87">
        <f t="shared" si="32"/>
        <v>0</v>
      </c>
      <c r="V162" s="87">
        <f t="shared" si="32"/>
        <v>2973.8399999999997</v>
      </c>
      <c r="W162" s="87">
        <f t="shared" si="32"/>
        <v>0</v>
      </c>
      <c r="X162" s="87">
        <f t="shared" si="32"/>
        <v>0</v>
      </c>
      <c r="Y162" s="87">
        <f t="shared" si="32"/>
        <v>0</v>
      </c>
      <c r="Z162" s="87">
        <f t="shared" si="32"/>
        <v>2523.8399999999997</v>
      </c>
      <c r="AA162" s="87">
        <f t="shared" si="32"/>
        <v>0</v>
      </c>
      <c r="AB162" s="87">
        <f t="shared" si="32"/>
        <v>0</v>
      </c>
      <c r="AC162" s="87">
        <f t="shared" si="32"/>
        <v>0</v>
      </c>
      <c r="AD162" s="87">
        <f t="shared" si="32"/>
        <v>2523.8399999999997</v>
      </c>
      <c r="AE162" s="87">
        <f t="shared" si="32"/>
        <v>0</v>
      </c>
      <c r="AF162" s="87">
        <f t="shared" si="32"/>
        <v>0</v>
      </c>
      <c r="AG162" s="87">
        <f t="shared" si="32"/>
        <v>0</v>
      </c>
      <c r="AH162" s="87">
        <f t="shared" si="32"/>
        <v>0</v>
      </c>
      <c r="AI162" s="87">
        <f t="shared" si="32"/>
        <v>2523.8399999999997</v>
      </c>
      <c r="AJ162" s="87">
        <f t="shared" si="32"/>
        <v>0</v>
      </c>
      <c r="AK162" s="87">
        <f t="shared" si="32"/>
        <v>0</v>
      </c>
      <c r="AL162" s="87">
        <f t="shared" si="32"/>
        <v>0</v>
      </c>
      <c r="AM162" s="87">
        <f t="shared" si="32"/>
        <v>2523.8399999999997</v>
      </c>
      <c r="AN162" s="87">
        <f t="shared" si="32"/>
        <v>0</v>
      </c>
      <c r="AO162" s="87">
        <f t="shared" si="32"/>
        <v>2880</v>
      </c>
      <c r="AP162" s="87">
        <f t="shared" si="32"/>
        <v>3969.9749999999999</v>
      </c>
      <c r="AQ162" s="87">
        <f t="shared" si="32"/>
        <v>0</v>
      </c>
      <c r="AR162" s="87">
        <f t="shared" si="32"/>
        <v>2523.8399999999997</v>
      </c>
      <c r="AS162" s="87">
        <f t="shared" si="32"/>
        <v>0</v>
      </c>
      <c r="AT162" s="87">
        <f t="shared" si="32"/>
        <v>0</v>
      </c>
      <c r="AU162" s="87">
        <f t="shared" si="32"/>
        <v>661.66250000000002</v>
      </c>
      <c r="AV162" s="87">
        <f t="shared" si="32"/>
        <v>2523.8399999999997</v>
      </c>
      <c r="AW162" s="87">
        <f t="shared" si="32"/>
        <v>0</v>
      </c>
      <c r="AX162" s="87">
        <f t="shared" si="32"/>
        <v>0</v>
      </c>
      <c r="AY162" s="87">
        <f t="shared" si="32"/>
        <v>661.66250000000002</v>
      </c>
      <c r="AZ162" s="87">
        <f t="shared" si="32"/>
        <v>2523.8399999999997</v>
      </c>
      <c r="BA162" s="87">
        <f t="shared" si="32"/>
        <v>0</v>
      </c>
      <c r="BB162" s="87">
        <f t="shared" si="32"/>
        <v>0</v>
      </c>
      <c r="BC162" s="87">
        <f t="shared" si="32"/>
        <v>661.66250000000002</v>
      </c>
      <c r="BD162" s="87">
        <f t="shared" si="32"/>
        <v>0</v>
      </c>
      <c r="BE162" s="87">
        <f t="shared" si="32"/>
        <v>2523.8399999999997</v>
      </c>
      <c r="BF162" s="87">
        <f t="shared" si="32"/>
        <v>0</v>
      </c>
      <c r="BG162" s="67">
        <f>SUM(G162:BF162)</f>
        <v>37403.362499999988</v>
      </c>
      <c r="BH162" s="2"/>
      <c r="BI162" s="5"/>
      <c r="BJ162" s="49"/>
      <c r="BK162" s="6"/>
      <c r="BL162" s="6"/>
      <c r="BM162" s="6"/>
      <c r="BN162" s="6"/>
    </row>
    <row r="163" spans="1:66" ht="15.75" customHeight="1" x14ac:dyDescent="0.15">
      <c r="A163" s="22"/>
      <c r="B163" s="39"/>
      <c r="C163" s="61"/>
      <c r="D163" s="62"/>
      <c r="E163" s="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48"/>
      <c r="BH163" s="3"/>
      <c r="BI163" s="5"/>
      <c r="BJ163" s="49"/>
      <c r="BK163" s="6"/>
      <c r="BL163" s="6"/>
      <c r="BM163" s="6"/>
      <c r="BN163" s="6"/>
    </row>
    <row r="164" spans="1:66" ht="15.75" customHeight="1" x14ac:dyDescent="0.15">
      <c r="A164" s="22"/>
      <c r="B164" s="64"/>
      <c r="C164" s="46" t="s">
        <v>154</v>
      </c>
      <c r="D164" s="47"/>
      <c r="E164" s="66"/>
      <c r="F164" s="67">
        <f t="shared" ref="F164:BF164" si="33">SUM(F162,F153,F133,F115,F109,F103,F91)</f>
        <v>0</v>
      </c>
      <c r="G164" s="67">
        <f t="shared" si="33"/>
        <v>0</v>
      </c>
      <c r="H164" s="67">
        <f t="shared" si="33"/>
        <v>50000</v>
      </c>
      <c r="I164" s="67">
        <f t="shared" si="33"/>
        <v>0</v>
      </c>
      <c r="J164" s="67">
        <f t="shared" si="33"/>
        <v>0</v>
      </c>
      <c r="K164" s="67">
        <f t="shared" si="33"/>
        <v>36250</v>
      </c>
      <c r="L164" s="67">
        <f t="shared" si="33"/>
        <v>50000</v>
      </c>
      <c r="M164" s="67">
        <f t="shared" si="33"/>
        <v>31250</v>
      </c>
      <c r="N164" s="67">
        <f t="shared" si="33"/>
        <v>0</v>
      </c>
      <c r="O164" s="67">
        <f t="shared" si="33"/>
        <v>36250</v>
      </c>
      <c r="P164" s="67">
        <f t="shared" si="33"/>
        <v>50000</v>
      </c>
      <c r="Q164" s="67">
        <f t="shared" si="33"/>
        <v>33773.839999999997</v>
      </c>
      <c r="R164" s="67">
        <f t="shared" si="33"/>
        <v>7983</v>
      </c>
      <c r="S164" s="67">
        <f t="shared" si="33"/>
        <v>0</v>
      </c>
      <c r="T164" s="67">
        <f t="shared" si="33"/>
        <v>34130</v>
      </c>
      <c r="U164" s="67">
        <f t="shared" si="33"/>
        <v>42487.5</v>
      </c>
      <c r="V164" s="67">
        <f t="shared" si="33"/>
        <v>42206.84</v>
      </c>
      <c r="W164" s="67">
        <f t="shared" si="33"/>
        <v>0</v>
      </c>
      <c r="X164" s="67">
        <f t="shared" si="33"/>
        <v>416525.57500000001</v>
      </c>
      <c r="Y164" s="67">
        <f t="shared" si="33"/>
        <v>42487.5</v>
      </c>
      <c r="Z164" s="67">
        <f t="shared" si="33"/>
        <v>82449.414999999994</v>
      </c>
      <c r="AA164" s="67">
        <f t="shared" si="33"/>
        <v>7983</v>
      </c>
      <c r="AB164" s="67">
        <f t="shared" si="33"/>
        <v>48675.574999999997</v>
      </c>
      <c r="AC164" s="67">
        <f t="shared" si="33"/>
        <v>42487.5</v>
      </c>
      <c r="AD164" s="67">
        <f t="shared" si="33"/>
        <v>51199.414999999994</v>
      </c>
      <c r="AE164" s="67">
        <f t="shared" si="33"/>
        <v>7983</v>
      </c>
      <c r="AF164" s="67">
        <f t="shared" si="33"/>
        <v>0</v>
      </c>
      <c r="AG164" s="67">
        <f t="shared" si="33"/>
        <v>148675.57500000001</v>
      </c>
      <c r="AH164" s="67">
        <f t="shared" si="33"/>
        <v>42487.5</v>
      </c>
      <c r="AI164" s="67">
        <f t="shared" si="33"/>
        <v>51199.414999999994</v>
      </c>
      <c r="AJ164" s="67">
        <f t="shared" si="33"/>
        <v>7983</v>
      </c>
      <c r="AK164" s="67">
        <f t="shared" si="33"/>
        <v>48675.574999999997</v>
      </c>
      <c r="AL164" s="67">
        <f t="shared" si="33"/>
        <v>42487.5</v>
      </c>
      <c r="AM164" s="67">
        <f t="shared" si="33"/>
        <v>51199.414999999994</v>
      </c>
      <c r="AN164" s="67">
        <f t="shared" si="33"/>
        <v>7983</v>
      </c>
      <c r="AO164" s="67">
        <f t="shared" si="33"/>
        <v>2880</v>
      </c>
      <c r="AP164" s="67">
        <f t="shared" si="33"/>
        <v>95133.049999999988</v>
      </c>
      <c r="AQ164" s="67">
        <f t="shared" si="33"/>
        <v>0</v>
      </c>
      <c r="AR164" s="67">
        <f t="shared" si="33"/>
        <v>60182.414999999994</v>
      </c>
      <c r="AS164" s="67">
        <f t="shared" si="33"/>
        <v>0</v>
      </c>
      <c r="AT164" s="67">
        <f t="shared" si="33"/>
        <v>48675.574999999997</v>
      </c>
      <c r="AU164" s="67">
        <f t="shared" si="33"/>
        <v>43149.162499999999</v>
      </c>
      <c r="AV164" s="67">
        <f t="shared" si="33"/>
        <v>51199.414999999994</v>
      </c>
      <c r="AW164" s="67">
        <f t="shared" si="33"/>
        <v>7983</v>
      </c>
      <c r="AX164" s="67">
        <f t="shared" si="33"/>
        <v>48675.574999999997</v>
      </c>
      <c r="AY164" s="67">
        <f t="shared" si="33"/>
        <v>43149.162499999999</v>
      </c>
      <c r="AZ164" s="67">
        <f t="shared" si="33"/>
        <v>51199.414999999994</v>
      </c>
      <c r="BA164" s="67">
        <f t="shared" si="33"/>
        <v>7983</v>
      </c>
      <c r="BB164" s="67">
        <f t="shared" si="33"/>
        <v>0</v>
      </c>
      <c r="BC164" s="67">
        <f t="shared" si="33"/>
        <v>91824.737499999988</v>
      </c>
      <c r="BD164" s="67">
        <f t="shared" si="33"/>
        <v>0</v>
      </c>
      <c r="BE164" s="67">
        <f t="shared" si="33"/>
        <v>59682.414999999994</v>
      </c>
      <c r="BF164" s="67">
        <f t="shared" si="33"/>
        <v>12000</v>
      </c>
      <c r="BG164" s="67">
        <f>SUM(G164:BF164)</f>
        <v>2138530.0625</v>
      </c>
      <c r="BH164" s="65"/>
      <c r="BI164" s="5"/>
      <c r="BJ164" s="49"/>
      <c r="BK164" s="6"/>
      <c r="BL164" s="6"/>
      <c r="BM164" s="6"/>
      <c r="BN164" s="6"/>
    </row>
    <row r="165" spans="1:66" ht="15.75" customHeight="1" x14ac:dyDescent="0.15">
      <c r="A165" s="22"/>
      <c r="B165" s="39"/>
      <c r="C165" s="61"/>
      <c r="D165" s="62"/>
      <c r="E165" s="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48"/>
      <c r="BH165" s="3"/>
      <c r="BI165" s="5"/>
      <c r="BJ165" s="49"/>
      <c r="BK165" s="6"/>
      <c r="BL165" s="6"/>
      <c r="BM165" s="6"/>
      <c r="BN165" s="6"/>
    </row>
    <row r="166" spans="1:66" ht="15.75" customHeight="1" x14ac:dyDescent="0.15">
      <c r="A166" s="22"/>
      <c r="B166" s="64"/>
      <c r="C166" s="96" t="s">
        <v>155</v>
      </c>
      <c r="D166" s="62"/>
      <c r="E166" s="66"/>
      <c r="F166" s="87">
        <f t="shared" ref="F166:BF166" si="34">F48-F164</f>
        <v>0</v>
      </c>
      <c r="G166" s="87">
        <f t="shared" si="34"/>
        <v>0</v>
      </c>
      <c r="H166" s="87">
        <f t="shared" si="34"/>
        <v>-50000</v>
      </c>
      <c r="I166" s="87">
        <f t="shared" si="34"/>
        <v>0</v>
      </c>
      <c r="J166" s="87">
        <f t="shared" si="34"/>
        <v>50000</v>
      </c>
      <c r="K166" s="87">
        <f t="shared" si="34"/>
        <v>13750</v>
      </c>
      <c r="L166" s="87">
        <f t="shared" si="34"/>
        <v>-50000</v>
      </c>
      <c r="M166" s="87">
        <f t="shared" si="34"/>
        <v>-31250</v>
      </c>
      <c r="N166" s="87">
        <f t="shared" si="34"/>
        <v>0</v>
      </c>
      <c r="O166" s="87">
        <f t="shared" si="34"/>
        <v>13750</v>
      </c>
      <c r="P166" s="87">
        <f t="shared" si="34"/>
        <v>0</v>
      </c>
      <c r="Q166" s="87">
        <f t="shared" si="34"/>
        <v>50354.16</v>
      </c>
      <c r="R166" s="87">
        <f t="shared" si="34"/>
        <v>-7983</v>
      </c>
      <c r="S166" s="87">
        <f t="shared" si="34"/>
        <v>50000</v>
      </c>
      <c r="T166" s="87">
        <f t="shared" si="34"/>
        <v>219382.5</v>
      </c>
      <c r="U166" s="87">
        <f t="shared" si="34"/>
        <v>57512.5</v>
      </c>
      <c r="V166" s="87">
        <f t="shared" si="34"/>
        <v>56921.16</v>
      </c>
      <c r="W166" s="87">
        <f t="shared" si="34"/>
        <v>0</v>
      </c>
      <c r="X166" s="87">
        <f t="shared" si="34"/>
        <v>-374038.07500000001</v>
      </c>
      <c r="Y166" s="87">
        <f t="shared" si="34"/>
        <v>57512.5</v>
      </c>
      <c r="Z166" s="87">
        <f t="shared" si="34"/>
        <v>1678.5850000000064</v>
      </c>
      <c r="AA166" s="87">
        <f t="shared" si="34"/>
        <v>-7983</v>
      </c>
      <c r="AB166" s="87">
        <f t="shared" si="34"/>
        <v>-1175.5749999999971</v>
      </c>
      <c r="AC166" s="87">
        <f t="shared" si="34"/>
        <v>-42487.5</v>
      </c>
      <c r="AD166" s="87">
        <f t="shared" si="34"/>
        <v>32928.585000000006</v>
      </c>
      <c r="AE166" s="87">
        <f t="shared" si="34"/>
        <v>-7983</v>
      </c>
      <c r="AF166" s="87">
        <f t="shared" si="34"/>
        <v>0</v>
      </c>
      <c r="AG166" s="87">
        <f t="shared" si="34"/>
        <v>-148675.57500000001</v>
      </c>
      <c r="AH166" s="87">
        <f t="shared" si="34"/>
        <v>-42487.5</v>
      </c>
      <c r="AI166" s="87">
        <f t="shared" si="34"/>
        <v>32928.585000000006</v>
      </c>
      <c r="AJ166" s="87">
        <f t="shared" si="34"/>
        <v>-7983</v>
      </c>
      <c r="AK166" s="87">
        <f t="shared" si="34"/>
        <v>-48675.574999999997</v>
      </c>
      <c r="AL166" s="87">
        <f t="shared" si="34"/>
        <v>-42487.5</v>
      </c>
      <c r="AM166" s="87">
        <f t="shared" si="34"/>
        <v>32928.585000000006</v>
      </c>
      <c r="AN166" s="87">
        <f t="shared" si="34"/>
        <v>-7983</v>
      </c>
      <c r="AO166" s="87">
        <f t="shared" si="34"/>
        <v>93120</v>
      </c>
      <c r="AP166" s="87">
        <f t="shared" si="34"/>
        <v>37199.450000000012</v>
      </c>
      <c r="AQ166" s="87">
        <f t="shared" si="34"/>
        <v>0</v>
      </c>
      <c r="AR166" s="87">
        <f t="shared" si="34"/>
        <v>23945.585000000006</v>
      </c>
      <c r="AS166" s="87">
        <f t="shared" si="34"/>
        <v>0</v>
      </c>
      <c r="AT166" s="87">
        <f t="shared" si="34"/>
        <v>-48675.574999999997</v>
      </c>
      <c r="AU166" s="87">
        <f t="shared" si="34"/>
        <v>-21093.745833333331</v>
      </c>
      <c r="AV166" s="87">
        <f t="shared" si="34"/>
        <v>32928.585000000006</v>
      </c>
      <c r="AW166" s="87">
        <f t="shared" si="34"/>
        <v>-7983</v>
      </c>
      <c r="AX166" s="87">
        <f t="shared" si="34"/>
        <v>-48675.574999999997</v>
      </c>
      <c r="AY166" s="87">
        <f t="shared" si="34"/>
        <v>-21093.745833333331</v>
      </c>
      <c r="AZ166" s="87">
        <f t="shared" si="34"/>
        <v>32928.585000000006</v>
      </c>
      <c r="BA166" s="87">
        <f t="shared" si="34"/>
        <v>-7983</v>
      </c>
      <c r="BB166" s="87">
        <f t="shared" si="34"/>
        <v>0</v>
      </c>
      <c r="BC166" s="87">
        <f t="shared" si="34"/>
        <v>-69769.320833333317</v>
      </c>
      <c r="BD166" s="87">
        <f t="shared" si="34"/>
        <v>0</v>
      </c>
      <c r="BE166" s="87">
        <f t="shared" si="34"/>
        <v>24445.585000000006</v>
      </c>
      <c r="BF166" s="87">
        <f t="shared" si="34"/>
        <v>-12000</v>
      </c>
      <c r="BG166" s="67">
        <f>SUM(G166:BF166)</f>
        <v>-194251.31249999983</v>
      </c>
      <c r="BH166" s="2"/>
      <c r="BI166" s="5"/>
      <c r="BJ166" s="49"/>
      <c r="BK166" s="6"/>
      <c r="BL166" s="6"/>
      <c r="BM166" s="6"/>
      <c r="BN166" s="6"/>
    </row>
    <row r="167" spans="1:66" ht="15.75" customHeight="1" x14ac:dyDescent="0.15">
      <c r="A167" s="1"/>
      <c r="B167" s="64"/>
      <c r="C167" s="65"/>
      <c r="D167" s="41"/>
      <c r="E167" s="65"/>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2"/>
      <c r="BI167" s="5"/>
      <c r="BJ167" s="49"/>
      <c r="BK167" s="6"/>
      <c r="BL167" s="6"/>
      <c r="BM167" s="6"/>
      <c r="BN167" s="6"/>
    </row>
    <row r="168" spans="1:66" ht="15.75" customHeight="1" x14ac:dyDescent="0.15">
      <c r="A168" s="1"/>
      <c r="B168" s="64"/>
      <c r="C168" s="65"/>
      <c r="D168" s="41"/>
      <c r="E168" s="65"/>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2"/>
      <c r="BI168" s="5"/>
      <c r="BJ168" s="49"/>
      <c r="BK168" s="6"/>
      <c r="BL168" s="6"/>
      <c r="BM168" s="6"/>
      <c r="BN168" s="6"/>
    </row>
    <row r="169" spans="1:66" ht="15.75" customHeight="1" x14ac:dyDescent="0.15">
      <c r="A169" s="1"/>
      <c r="B169" s="64"/>
      <c r="C169" s="46" t="s">
        <v>156</v>
      </c>
      <c r="D169" s="47"/>
      <c r="E169" s="65"/>
      <c r="F169" s="98"/>
      <c r="G169" s="98"/>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2"/>
      <c r="BI169" s="14"/>
      <c r="BJ169" s="100"/>
      <c r="BK169" s="6"/>
      <c r="BL169" s="6"/>
      <c r="BM169" s="6"/>
      <c r="BN169" s="6"/>
    </row>
    <row r="170" spans="1:66" ht="15.75" customHeight="1" x14ac:dyDescent="0.15">
      <c r="A170" s="1"/>
      <c r="B170" s="64"/>
      <c r="C170" s="50" t="s">
        <v>157</v>
      </c>
      <c r="D170" s="47"/>
      <c r="E170" s="65"/>
      <c r="F170" s="101">
        <f>'Year 0 - Budget and Cash Flow'!R108</f>
        <v>0</v>
      </c>
      <c r="G170" s="52" t="s">
        <v>158</v>
      </c>
      <c r="H170" s="102" t="s">
        <v>158</v>
      </c>
      <c r="I170" s="103">
        <f>+I136</f>
        <v>0</v>
      </c>
      <c r="J170" s="103"/>
      <c r="K170" s="103"/>
      <c r="L170" s="103">
        <v>0</v>
      </c>
      <c r="M170" s="103">
        <v>0</v>
      </c>
      <c r="N170" s="103">
        <v>0</v>
      </c>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53">
        <f t="shared" ref="BG170:BG172" si="35">SUM($G170:$BF170)</f>
        <v>0</v>
      </c>
      <c r="BH170" s="2"/>
      <c r="BI170" s="54" t="s">
        <v>159</v>
      </c>
      <c r="BJ170" s="49"/>
      <c r="BK170" s="6"/>
      <c r="BL170" s="6"/>
      <c r="BM170" s="6"/>
      <c r="BN170" s="6"/>
    </row>
    <row r="171" spans="1:66" ht="15.75" customHeight="1" x14ac:dyDescent="0.15">
      <c r="A171" s="1"/>
      <c r="B171" s="64"/>
      <c r="C171" s="50"/>
      <c r="D171" s="47"/>
      <c r="E171" s="65"/>
      <c r="F171" s="101"/>
      <c r="G171" s="52"/>
      <c r="H171" s="52"/>
      <c r="I171" s="52"/>
      <c r="J171" s="52"/>
      <c r="K171" s="52"/>
      <c r="L171" s="52">
        <v>0</v>
      </c>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3">
        <f t="shared" si="35"/>
        <v>0</v>
      </c>
      <c r="BH171" s="2"/>
      <c r="BI171" s="55"/>
      <c r="BJ171" s="49"/>
      <c r="BK171" s="6"/>
      <c r="BL171" s="6"/>
      <c r="BM171" s="6"/>
      <c r="BN171" s="6"/>
    </row>
    <row r="172" spans="1:66" ht="15.75" customHeight="1" x14ac:dyDescent="0.15">
      <c r="A172" s="1"/>
      <c r="B172" s="64"/>
      <c r="C172" s="50"/>
      <c r="D172" s="47"/>
      <c r="E172" s="65"/>
      <c r="F172" s="101">
        <f>'Year 0 - Budget and Cash Flow'!R109</f>
        <v>0</v>
      </c>
      <c r="G172" s="52" t="s">
        <v>158</v>
      </c>
      <c r="H172" s="52" t="s">
        <v>158</v>
      </c>
      <c r="I172" s="52" t="s">
        <v>158</v>
      </c>
      <c r="J172" s="52" t="s">
        <v>158</v>
      </c>
      <c r="K172" s="52" t="s">
        <v>158</v>
      </c>
      <c r="L172" s="52">
        <v>0</v>
      </c>
      <c r="M172" s="52" t="s">
        <v>158</v>
      </c>
      <c r="N172" s="52" t="s">
        <v>158</v>
      </c>
      <c r="O172" s="52" t="s">
        <v>158</v>
      </c>
      <c r="P172" s="52" t="s">
        <v>158</v>
      </c>
      <c r="Q172" s="52"/>
      <c r="R172" s="52"/>
      <c r="S172" s="52"/>
      <c r="T172" s="52"/>
      <c r="U172" s="52"/>
      <c r="V172" s="52"/>
      <c r="W172" s="52"/>
      <c r="X172" s="52"/>
      <c r="Y172" s="52" t="s">
        <v>158</v>
      </c>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3">
        <f t="shared" si="35"/>
        <v>0</v>
      </c>
      <c r="BH172" s="2"/>
      <c r="BI172" s="60"/>
      <c r="BJ172" s="49"/>
      <c r="BK172" s="6"/>
      <c r="BL172" s="6"/>
      <c r="BM172" s="6"/>
      <c r="BN172" s="6"/>
    </row>
    <row r="173" spans="1:66" ht="15.75" customHeight="1" x14ac:dyDescent="0.15">
      <c r="A173" s="22"/>
      <c r="B173" s="64"/>
      <c r="C173" s="46" t="s">
        <v>160</v>
      </c>
      <c r="D173" s="47"/>
      <c r="E173" s="65"/>
      <c r="F173" s="104">
        <f>SUM(F170,F168,F167)</f>
        <v>0</v>
      </c>
      <c r="G173" s="87">
        <f t="shared" ref="G173:BG173" si="36">SUM(G170:G172)</f>
        <v>0</v>
      </c>
      <c r="H173" s="87">
        <f t="shared" si="36"/>
        <v>0</v>
      </c>
      <c r="I173" s="87">
        <f t="shared" si="36"/>
        <v>0</v>
      </c>
      <c r="J173" s="87">
        <f t="shared" si="36"/>
        <v>0</v>
      </c>
      <c r="K173" s="87">
        <f t="shared" si="36"/>
        <v>0</v>
      </c>
      <c r="L173" s="87">
        <f t="shared" si="36"/>
        <v>0</v>
      </c>
      <c r="M173" s="87">
        <f t="shared" si="36"/>
        <v>0</v>
      </c>
      <c r="N173" s="87">
        <f t="shared" si="36"/>
        <v>0</v>
      </c>
      <c r="O173" s="87">
        <f t="shared" si="36"/>
        <v>0</v>
      </c>
      <c r="P173" s="87">
        <f t="shared" si="36"/>
        <v>0</v>
      </c>
      <c r="Q173" s="87">
        <f t="shared" si="36"/>
        <v>0</v>
      </c>
      <c r="R173" s="87">
        <f t="shared" si="36"/>
        <v>0</v>
      </c>
      <c r="S173" s="87">
        <f t="shared" si="36"/>
        <v>0</v>
      </c>
      <c r="T173" s="87">
        <f t="shared" si="36"/>
        <v>0</v>
      </c>
      <c r="U173" s="87">
        <f t="shared" si="36"/>
        <v>0</v>
      </c>
      <c r="V173" s="87">
        <f t="shared" si="36"/>
        <v>0</v>
      </c>
      <c r="W173" s="87">
        <f t="shared" si="36"/>
        <v>0</v>
      </c>
      <c r="X173" s="87">
        <f t="shared" si="36"/>
        <v>0</v>
      </c>
      <c r="Y173" s="87">
        <f t="shared" si="36"/>
        <v>0</v>
      </c>
      <c r="Z173" s="87">
        <f t="shared" si="36"/>
        <v>0</v>
      </c>
      <c r="AA173" s="87">
        <f t="shared" si="36"/>
        <v>0</v>
      </c>
      <c r="AB173" s="87">
        <f t="shared" si="36"/>
        <v>0</v>
      </c>
      <c r="AC173" s="87">
        <f t="shared" si="36"/>
        <v>0</v>
      </c>
      <c r="AD173" s="87">
        <f t="shared" si="36"/>
        <v>0</v>
      </c>
      <c r="AE173" s="87">
        <f t="shared" si="36"/>
        <v>0</v>
      </c>
      <c r="AF173" s="87">
        <f t="shared" si="36"/>
        <v>0</v>
      </c>
      <c r="AG173" s="87">
        <f t="shared" si="36"/>
        <v>0</v>
      </c>
      <c r="AH173" s="87">
        <f t="shared" si="36"/>
        <v>0</v>
      </c>
      <c r="AI173" s="87">
        <f t="shared" si="36"/>
        <v>0</v>
      </c>
      <c r="AJ173" s="87">
        <f t="shared" si="36"/>
        <v>0</v>
      </c>
      <c r="AK173" s="87">
        <f t="shared" si="36"/>
        <v>0</v>
      </c>
      <c r="AL173" s="87">
        <f t="shared" si="36"/>
        <v>0</v>
      </c>
      <c r="AM173" s="87">
        <f t="shared" si="36"/>
        <v>0</v>
      </c>
      <c r="AN173" s="87">
        <f t="shared" si="36"/>
        <v>0</v>
      </c>
      <c r="AO173" s="87">
        <f t="shared" si="36"/>
        <v>0</v>
      </c>
      <c r="AP173" s="87">
        <f t="shared" si="36"/>
        <v>0</v>
      </c>
      <c r="AQ173" s="87">
        <f t="shared" si="36"/>
        <v>0</v>
      </c>
      <c r="AR173" s="87">
        <f t="shared" si="36"/>
        <v>0</v>
      </c>
      <c r="AS173" s="87">
        <f t="shared" si="36"/>
        <v>0</v>
      </c>
      <c r="AT173" s="87">
        <f t="shared" si="36"/>
        <v>0</v>
      </c>
      <c r="AU173" s="87">
        <f t="shared" si="36"/>
        <v>0</v>
      </c>
      <c r="AV173" s="87">
        <f t="shared" si="36"/>
        <v>0</v>
      </c>
      <c r="AW173" s="87">
        <f t="shared" si="36"/>
        <v>0</v>
      </c>
      <c r="AX173" s="87">
        <f t="shared" si="36"/>
        <v>0</v>
      </c>
      <c r="AY173" s="87">
        <f t="shared" si="36"/>
        <v>0</v>
      </c>
      <c r="AZ173" s="87">
        <f t="shared" si="36"/>
        <v>0</v>
      </c>
      <c r="BA173" s="87">
        <f t="shared" si="36"/>
        <v>0</v>
      </c>
      <c r="BB173" s="87">
        <f t="shared" si="36"/>
        <v>0</v>
      </c>
      <c r="BC173" s="87">
        <f t="shared" si="36"/>
        <v>0</v>
      </c>
      <c r="BD173" s="87">
        <f t="shared" si="36"/>
        <v>0</v>
      </c>
      <c r="BE173" s="87">
        <f t="shared" si="36"/>
        <v>0</v>
      </c>
      <c r="BF173" s="87">
        <f t="shared" si="36"/>
        <v>0</v>
      </c>
      <c r="BG173" s="87">
        <f t="shared" si="36"/>
        <v>0</v>
      </c>
      <c r="BH173" s="2"/>
      <c r="BI173" s="14"/>
      <c r="BJ173" s="100"/>
      <c r="BK173" s="6"/>
      <c r="BL173" s="6"/>
      <c r="BM173" s="6"/>
      <c r="BN173" s="6"/>
    </row>
    <row r="174" spans="1:66" ht="15.75" customHeight="1" x14ac:dyDescent="0.15">
      <c r="A174" s="1"/>
      <c r="B174" s="64"/>
      <c r="C174" s="65"/>
      <c r="D174" s="41"/>
      <c r="E174" s="65"/>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2"/>
      <c r="BI174" s="5"/>
      <c r="BJ174" s="49"/>
      <c r="BK174" s="6"/>
      <c r="BL174" s="6"/>
      <c r="BM174" s="6"/>
      <c r="BN174" s="6"/>
    </row>
    <row r="175" spans="1:66" ht="15.75" customHeight="1" x14ac:dyDescent="0.15">
      <c r="A175" s="1"/>
      <c r="B175" s="64"/>
      <c r="C175" s="65"/>
      <c r="D175" s="41" t="s">
        <v>155</v>
      </c>
      <c r="E175" s="6"/>
      <c r="F175" s="105"/>
      <c r="G175" s="105">
        <f t="shared" ref="G175:BF175" si="37">+G166</f>
        <v>0</v>
      </c>
      <c r="H175" s="105">
        <f t="shared" si="37"/>
        <v>-50000</v>
      </c>
      <c r="I175" s="105">
        <f t="shared" si="37"/>
        <v>0</v>
      </c>
      <c r="J175" s="105">
        <f t="shared" si="37"/>
        <v>50000</v>
      </c>
      <c r="K175" s="105">
        <f t="shared" si="37"/>
        <v>13750</v>
      </c>
      <c r="L175" s="105">
        <f t="shared" si="37"/>
        <v>-50000</v>
      </c>
      <c r="M175" s="105">
        <f t="shared" si="37"/>
        <v>-31250</v>
      </c>
      <c r="N175" s="105">
        <f t="shared" si="37"/>
        <v>0</v>
      </c>
      <c r="O175" s="105">
        <f t="shared" si="37"/>
        <v>13750</v>
      </c>
      <c r="P175" s="105">
        <f t="shared" si="37"/>
        <v>0</v>
      </c>
      <c r="Q175" s="105">
        <f t="shared" si="37"/>
        <v>50354.16</v>
      </c>
      <c r="R175" s="105">
        <f t="shared" si="37"/>
        <v>-7983</v>
      </c>
      <c r="S175" s="105">
        <f t="shared" si="37"/>
        <v>50000</v>
      </c>
      <c r="T175" s="105">
        <f t="shared" si="37"/>
        <v>219382.5</v>
      </c>
      <c r="U175" s="105">
        <f t="shared" si="37"/>
        <v>57512.5</v>
      </c>
      <c r="V175" s="105">
        <f t="shared" si="37"/>
        <v>56921.16</v>
      </c>
      <c r="W175" s="105">
        <f t="shared" si="37"/>
        <v>0</v>
      </c>
      <c r="X175" s="105">
        <f t="shared" si="37"/>
        <v>-374038.07500000001</v>
      </c>
      <c r="Y175" s="105">
        <f t="shared" si="37"/>
        <v>57512.5</v>
      </c>
      <c r="Z175" s="105">
        <f t="shared" si="37"/>
        <v>1678.5850000000064</v>
      </c>
      <c r="AA175" s="105">
        <f t="shared" si="37"/>
        <v>-7983</v>
      </c>
      <c r="AB175" s="105">
        <f t="shared" si="37"/>
        <v>-1175.5749999999971</v>
      </c>
      <c r="AC175" s="105">
        <f t="shared" si="37"/>
        <v>-42487.5</v>
      </c>
      <c r="AD175" s="105">
        <f t="shared" si="37"/>
        <v>32928.585000000006</v>
      </c>
      <c r="AE175" s="105">
        <f t="shared" si="37"/>
        <v>-7983</v>
      </c>
      <c r="AF175" s="105">
        <f t="shared" si="37"/>
        <v>0</v>
      </c>
      <c r="AG175" s="105">
        <f t="shared" si="37"/>
        <v>-148675.57500000001</v>
      </c>
      <c r="AH175" s="105">
        <f t="shared" si="37"/>
        <v>-42487.5</v>
      </c>
      <c r="AI175" s="105">
        <f t="shared" si="37"/>
        <v>32928.585000000006</v>
      </c>
      <c r="AJ175" s="105">
        <f t="shared" si="37"/>
        <v>-7983</v>
      </c>
      <c r="AK175" s="105">
        <f t="shared" si="37"/>
        <v>-48675.574999999997</v>
      </c>
      <c r="AL175" s="105">
        <f t="shared" si="37"/>
        <v>-42487.5</v>
      </c>
      <c r="AM175" s="105">
        <f t="shared" si="37"/>
        <v>32928.585000000006</v>
      </c>
      <c r="AN175" s="105">
        <f t="shared" si="37"/>
        <v>-7983</v>
      </c>
      <c r="AO175" s="105">
        <f t="shared" si="37"/>
        <v>93120</v>
      </c>
      <c r="AP175" s="105">
        <f t="shared" si="37"/>
        <v>37199.450000000012</v>
      </c>
      <c r="AQ175" s="105">
        <f t="shared" si="37"/>
        <v>0</v>
      </c>
      <c r="AR175" s="105">
        <f t="shared" si="37"/>
        <v>23945.585000000006</v>
      </c>
      <c r="AS175" s="105">
        <f t="shared" si="37"/>
        <v>0</v>
      </c>
      <c r="AT175" s="105">
        <f t="shared" si="37"/>
        <v>-48675.574999999997</v>
      </c>
      <c r="AU175" s="105">
        <f t="shared" si="37"/>
        <v>-21093.745833333331</v>
      </c>
      <c r="AV175" s="105">
        <f t="shared" si="37"/>
        <v>32928.585000000006</v>
      </c>
      <c r="AW175" s="105">
        <f t="shared" si="37"/>
        <v>-7983</v>
      </c>
      <c r="AX175" s="105">
        <f t="shared" si="37"/>
        <v>-48675.574999999997</v>
      </c>
      <c r="AY175" s="105">
        <f t="shared" si="37"/>
        <v>-21093.745833333331</v>
      </c>
      <c r="AZ175" s="105">
        <f t="shared" si="37"/>
        <v>32928.585000000006</v>
      </c>
      <c r="BA175" s="105">
        <f t="shared" si="37"/>
        <v>-7983</v>
      </c>
      <c r="BB175" s="105">
        <f t="shared" si="37"/>
        <v>0</v>
      </c>
      <c r="BC175" s="105">
        <f t="shared" si="37"/>
        <v>-69769.320833333317</v>
      </c>
      <c r="BD175" s="105">
        <f t="shared" si="37"/>
        <v>0</v>
      </c>
      <c r="BE175" s="105">
        <f t="shared" si="37"/>
        <v>24445.585000000006</v>
      </c>
      <c r="BF175" s="105">
        <f t="shared" si="37"/>
        <v>-12000</v>
      </c>
      <c r="BG175" s="97"/>
      <c r="BH175" s="2"/>
      <c r="BI175" s="5"/>
      <c r="BJ175" s="49"/>
      <c r="BK175" s="6"/>
      <c r="BL175" s="6"/>
      <c r="BM175" s="6"/>
      <c r="BN175" s="6"/>
    </row>
    <row r="176" spans="1:66" ht="15.75" customHeight="1" x14ac:dyDescent="0.15">
      <c r="A176" s="1"/>
      <c r="B176" s="64"/>
      <c r="C176" s="65"/>
      <c r="D176" s="41" t="s">
        <v>161</v>
      </c>
      <c r="E176" s="65"/>
      <c r="F176" s="105"/>
      <c r="G176" s="105">
        <f t="shared" ref="G176:BF176" si="38">+G173</f>
        <v>0</v>
      </c>
      <c r="H176" s="105">
        <f t="shared" si="38"/>
        <v>0</v>
      </c>
      <c r="I176" s="105">
        <f t="shared" si="38"/>
        <v>0</v>
      </c>
      <c r="J176" s="105">
        <f t="shared" si="38"/>
        <v>0</v>
      </c>
      <c r="K176" s="105">
        <f t="shared" si="38"/>
        <v>0</v>
      </c>
      <c r="L176" s="105">
        <f t="shared" si="38"/>
        <v>0</v>
      </c>
      <c r="M176" s="105">
        <f t="shared" si="38"/>
        <v>0</v>
      </c>
      <c r="N176" s="105">
        <f t="shared" si="38"/>
        <v>0</v>
      </c>
      <c r="O176" s="105">
        <f t="shared" si="38"/>
        <v>0</v>
      </c>
      <c r="P176" s="105">
        <f t="shared" si="38"/>
        <v>0</v>
      </c>
      <c r="Q176" s="105">
        <f t="shared" si="38"/>
        <v>0</v>
      </c>
      <c r="R176" s="105">
        <f t="shared" si="38"/>
        <v>0</v>
      </c>
      <c r="S176" s="105">
        <f t="shared" si="38"/>
        <v>0</v>
      </c>
      <c r="T176" s="105">
        <f t="shared" si="38"/>
        <v>0</v>
      </c>
      <c r="U176" s="105">
        <f t="shared" si="38"/>
        <v>0</v>
      </c>
      <c r="V176" s="105">
        <f t="shared" si="38"/>
        <v>0</v>
      </c>
      <c r="W176" s="105">
        <f t="shared" si="38"/>
        <v>0</v>
      </c>
      <c r="X176" s="105">
        <f t="shared" si="38"/>
        <v>0</v>
      </c>
      <c r="Y176" s="105">
        <f t="shared" si="38"/>
        <v>0</v>
      </c>
      <c r="Z176" s="105">
        <f t="shared" si="38"/>
        <v>0</v>
      </c>
      <c r="AA176" s="105">
        <f t="shared" si="38"/>
        <v>0</v>
      </c>
      <c r="AB176" s="105">
        <f t="shared" si="38"/>
        <v>0</v>
      </c>
      <c r="AC176" s="105">
        <f t="shared" si="38"/>
        <v>0</v>
      </c>
      <c r="AD176" s="105">
        <f t="shared" si="38"/>
        <v>0</v>
      </c>
      <c r="AE176" s="105">
        <f t="shared" si="38"/>
        <v>0</v>
      </c>
      <c r="AF176" s="105">
        <f t="shared" si="38"/>
        <v>0</v>
      </c>
      <c r="AG176" s="105">
        <f t="shared" si="38"/>
        <v>0</v>
      </c>
      <c r="AH176" s="105">
        <f t="shared" si="38"/>
        <v>0</v>
      </c>
      <c r="AI176" s="105">
        <f t="shared" si="38"/>
        <v>0</v>
      </c>
      <c r="AJ176" s="105">
        <f t="shared" si="38"/>
        <v>0</v>
      </c>
      <c r="AK176" s="105">
        <f t="shared" si="38"/>
        <v>0</v>
      </c>
      <c r="AL176" s="105">
        <f t="shared" si="38"/>
        <v>0</v>
      </c>
      <c r="AM176" s="105">
        <f t="shared" si="38"/>
        <v>0</v>
      </c>
      <c r="AN176" s="105">
        <f t="shared" si="38"/>
        <v>0</v>
      </c>
      <c r="AO176" s="105">
        <f t="shared" si="38"/>
        <v>0</v>
      </c>
      <c r="AP176" s="105">
        <f t="shared" si="38"/>
        <v>0</v>
      </c>
      <c r="AQ176" s="105">
        <f t="shared" si="38"/>
        <v>0</v>
      </c>
      <c r="AR176" s="105">
        <f t="shared" si="38"/>
        <v>0</v>
      </c>
      <c r="AS176" s="105">
        <f t="shared" si="38"/>
        <v>0</v>
      </c>
      <c r="AT176" s="105">
        <f t="shared" si="38"/>
        <v>0</v>
      </c>
      <c r="AU176" s="105">
        <f t="shared" si="38"/>
        <v>0</v>
      </c>
      <c r="AV176" s="105">
        <f t="shared" si="38"/>
        <v>0</v>
      </c>
      <c r="AW176" s="105">
        <f t="shared" si="38"/>
        <v>0</v>
      </c>
      <c r="AX176" s="105">
        <f t="shared" si="38"/>
        <v>0</v>
      </c>
      <c r="AY176" s="105">
        <f t="shared" si="38"/>
        <v>0</v>
      </c>
      <c r="AZ176" s="105">
        <f t="shared" si="38"/>
        <v>0</v>
      </c>
      <c r="BA176" s="105">
        <f t="shared" si="38"/>
        <v>0</v>
      </c>
      <c r="BB176" s="105">
        <f t="shared" si="38"/>
        <v>0</v>
      </c>
      <c r="BC176" s="105">
        <f t="shared" si="38"/>
        <v>0</v>
      </c>
      <c r="BD176" s="105">
        <f t="shared" si="38"/>
        <v>0</v>
      </c>
      <c r="BE176" s="105">
        <f t="shared" si="38"/>
        <v>0</v>
      </c>
      <c r="BF176" s="105">
        <f t="shared" si="38"/>
        <v>0</v>
      </c>
      <c r="BG176" s="97"/>
      <c r="BH176" s="2"/>
      <c r="BI176" s="5"/>
      <c r="BJ176" s="49"/>
      <c r="BK176" s="6"/>
      <c r="BL176" s="6"/>
      <c r="BM176" s="6"/>
      <c r="BN176" s="6"/>
    </row>
    <row r="177" spans="1:66" ht="15.75" customHeight="1" x14ac:dyDescent="0.15">
      <c r="A177" s="1"/>
      <c r="B177" s="64"/>
      <c r="C177" s="65"/>
      <c r="D177" s="41" t="s">
        <v>162</v>
      </c>
      <c r="E177" s="65"/>
      <c r="F177" s="106">
        <f t="shared" ref="F177:BF177" si="39">SUM(F175:F176)</f>
        <v>0</v>
      </c>
      <c r="G177" s="106">
        <f t="shared" si="39"/>
        <v>0</v>
      </c>
      <c r="H177" s="106">
        <f t="shared" si="39"/>
        <v>-50000</v>
      </c>
      <c r="I177" s="106">
        <f t="shared" si="39"/>
        <v>0</v>
      </c>
      <c r="J177" s="106">
        <f t="shared" si="39"/>
        <v>50000</v>
      </c>
      <c r="K177" s="106">
        <f t="shared" si="39"/>
        <v>13750</v>
      </c>
      <c r="L177" s="106">
        <f t="shared" si="39"/>
        <v>-50000</v>
      </c>
      <c r="M177" s="106">
        <f t="shared" si="39"/>
        <v>-31250</v>
      </c>
      <c r="N177" s="106">
        <f t="shared" si="39"/>
        <v>0</v>
      </c>
      <c r="O177" s="106">
        <f t="shared" si="39"/>
        <v>13750</v>
      </c>
      <c r="P177" s="106">
        <f t="shared" si="39"/>
        <v>0</v>
      </c>
      <c r="Q177" s="106">
        <f t="shared" si="39"/>
        <v>50354.16</v>
      </c>
      <c r="R177" s="106">
        <f t="shared" si="39"/>
        <v>-7983</v>
      </c>
      <c r="S177" s="106">
        <f t="shared" si="39"/>
        <v>50000</v>
      </c>
      <c r="T177" s="106">
        <f t="shared" si="39"/>
        <v>219382.5</v>
      </c>
      <c r="U177" s="106">
        <f t="shared" si="39"/>
        <v>57512.5</v>
      </c>
      <c r="V177" s="106">
        <f t="shared" si="39"/>
        <v>56921.16</v>
      </c>
      <c r="W177" s="106">
        <f t="shared" si="39"/>
        <v>0</v>
      </c>
      <c r="X177" s="106">
        <f t="shared" si="39"/>
        <v>-374038.07500000001</v>
      </c>
      <c r="Y177" s="106">
        <f t="shared" si="39"/>
        <v>57512.5</v>
      </c>
      <c r="Z177" s="106">
        <f t="shared" si="39"/>
        <v>1678.5850000000064</v>
      </c>
      <c r="AA177" s="106">
        <f t="shared" si="39"/>
        <v>-7983</v>
      </c>
      <c r="AB177" s="106">
        <f t="shared" si="39"/>
        <v>-1175.5749999999971</v>
      </c>
      <c r="AC177" s="106">
        <f t="shared" si="39"/>
        <v>-42487.5</v>
      </c>
      <c r="AD177" s="106">
        <f t="shared" si="39"/>
        <v>32928.585000000006</v>
      </c>
      <c r="AE177" s="106">
        <f t="shared" si="39"/>
        <v>-7983</v>
      </c>
      <c r="AF177" s="106">
        <f t="shared" si="39"/>
        <v>0</v>
      </c>
      <c r="AG177" s="106">
        <f t="shared" si="39"/>
        <v>-148675.57500000001</v>
      </c>
      <c r="AH177" s="106">
        <f t="shared" si="39"/>
        <v>-42487.5</v>
      </c>
      <c r="AI177" s="106">
        <f t="shared" si="39"/>
        <v>32928.585000000006</v>
      </c>
      <c r="AJ177" s="106">
        <f t="shared" si="39"/>
        <v>-7983</v>
      </c>
      <c r="AK177" s="106">
        <f t="shared" si="39"/>
        <v>-48675.574999999997</v>
      </c>
      <c r="AL177" s="106">
        <f t="shared" si="39"/>
        <v>-42487.5</v>
      </c>
      <c r="AM177" s="106">
        <f t="shared" si="39"/>
        <v>32928.585000000006</v>
      </c>
      <c r="AN177" s="106">
        <f t="shared" si="39"/>
        <v>-7983</v>
      </c>
      <c r="AO177" s="106">
        <f t="shared" si="39"/>
        <v>93120</v>
      </c>
      <c r="AP177" s="106">
        <f t="shared" si="39"/>
        <v>37199.450000000012</v>
      </c>
      <c r="AQ177" s="106">
        <f t="shared" si="39"/>
        <v>0</v>
      </c>
      <c r="AR177" s="106">
        <f t="shared" si="39"/>
        <v>23945.585000000006</v>
      </c>
      <c r="AS177" s="106">
        <f t="shared" si="39"/>
        <v>0</v>
      </c>
      <c r="AT177" s="106">
        <f t="shared" si="39"/>
        <v>-48675.574999999997</v>
      </c>
      <c r="AU177" s="106">
        <f t="shared" si="39"/>
        <v>-21093.745833333331</v>
      </c>
      <c r="AV177" s="106">
        <f t="shared" si="39"/>
        <v>32928.585000000006</v>
      </c>
      <c r="AW177" s="106">
        <f t="shared" si="39"/>
        <v>-7983</v>
      </c>
      <c r="AX177" s="106">
        <f t="shared" si="39"/>
        <v>-48675.574999999997</v>
      </c>
      <c r="AY177" s="106">
        <f t="shared" si="39"/>
        <v>-21093.745833333331</v>
      </c>
      <c r="AZ177" s="106">
        <f t="shared" si="39"/>
        <v>32928.585000000006</v>
      </c>
      <c r="BA177" s="106">
        <f t="shared" si="39"/>
        <v>-7983</v>
      </c>
      <c r="BB177" s="106">
        <f t="shared" si="39"/>
        <v>0</v>
      </c>
      <c r="BC177" s="106">
        <f t="shared" si="39"/>
        <v>-69769.320833333317</v>
      </c>
      <c r="BD177" s="106">
        <f t="shared" si="39"/>
        <v>0</v>
      </c>
      <c r="BE177" s="106">
        <f t="shared" si="39"/>
        <v>24445.585000000006</v>
      </c>
      <c r="BF177" s="106">
        <f t="shared" si="39"/>
        <v>-12000</v>
      </c>
      <c r="BG177" s="107"/>
      <c r="BH177" s="2"/>
      <c r="BI177" s="5"/>
      <c r="BJ177" s="49"/>
      <c r="BK177" s="6"/>
      <c r="BL177" s="6"/>
      <c r="BM177" s="6"/>
      <c r="BN177" s="6"/>
    </row>
    <row r="178" spans="1:66" ht="15.75" customHeight="1" x14ac:dyDescent="0.15">
      <c r="A178" s="1"/>
      <c r="B178" s="64"/>
      <c r="C178" s="65"/>
      <c r="D178" s="41" t="s">
        <v>163</v>
      </c>
      <c r="E178" s="65"/>
      <c r="F178" s="105">
        <v>34500</v>
      </c>
      <c r="G178" s="105">
        <f t="shared" ref="G178:BF178" si="40">+F179</f>
        <v>34500</v>
      </c>
      <c r="H178" s="105">
        <f t="shared" si="40"/>
        <v>34500</v>
      </c>
      <c r="I178" s="105">
        <f t="shared" si="40"/>
        <v>-15500</v>
      </c>
      <c r="J178" s="105">
        <f t="shared" si="40"/>
        <v>-15500</v>
      </c>
      <c r="K178" s="105">
        <f t="shared" si="40"/>
        <v>34500</v>
      </c>
      <c r="L178" s="105">
        <f t="shared" si="40"/>
        <v>48250</v>
      </c>
      <c r="M178" s="105">
        <f t="shared" si="40"/>
        <v>-1750</v>
      </c>
      <c r="N178" s="105">
        <f t="shared" si="40"/>
        <v>-33000</v>
      </c>
      <c r="O178" s="105">
        <f t="shared" si="40"/>
        <v>-33000</v>
      </c>
      <c r="P178" s="105">
        <f t="shared" si="40"/>
        <v>-19250</v>
      </c>
      <c r="Q178" s="105">
        <f t="shared" si="40"/>
        <v>-19250</v>
      </c>
      <c r="R178" s="105">
        <f t="shared" si="40"/>
        <v>31104.160000000003</v>
      </c>
      <c r="S178" s="105">
        <f t="shared" si="40"/>
        <v>23121.160000000003</v>
      </c>
      <c r="T178" s="105">
        <f t="shared" si="40"/>
        <v>73121.16</v>
      </c>
      <c r="U178" s="105">
        <f t="shared" si="40"/>
        <v>292503.66000000003</v>
      </c>
      <c r="V178" s="105">
        <f t="shared" si="40"/>
        <v>350016.16000000003</v>
      </c>
      <c r="W178" s="105">
        <f t="shared" si="40"/>
        <v>406937.32000000007</v>
      </c>
      <c r="X178" s="105">
        <f t="shared" si="40"/>
        <v>406937.32000000007</v>
      </c>
      <c r="Y178" s="105">
        <f t="shared" si="40"/>
        <v>32899.245000000054</v>
      </c>
      <c r="Z178" s="105">
        <f t="shared" si="40"/>
        <v>90411.745000000054</v>
      </c>
      <c r="AA178" s="105">
        <f t="shared" si="40"/>
        <v>92090.33000000006</v>
      </c>
      <c r="AB178" s="105">
        <f t="shared" si="40"/>
        <v>84107.33000000006</v>
      </c>
      <c r="AC178" s="105">
        <f t="shared" si="40"/>
        <v>82931.755000000063</v>
      </c>
      <c r="AD178" s="105">
        <f t="shared" si="40"/>
        <v>40444.255000000063</v>
      </c>
      <c r="AE178" s="105">
        <f t="shared" si="40"/>
        <v>73372.840000000069</v>
      </c>
      <c r="AF178" s="105">
        <f t="shared" si="40"/>
        <v>65389.840000000069</v>
      </c>
      <c r="AG178" s="105">
        <f t="shared" si="40"/>
        <v>65389.840000000069</v>
      </c>
      <c r="AH178" s="105">
        <f t="shared" si="40"/>
        <v>-83285.734999999942</v>
      </c>
      <c r="AI178" s="105">
        <f t="shared" si="40"/>
        <v>-125773.23499999994</v>
      </c>
      <c r="AJ178" s="105">
        <f t="shared" si="40"/>
        <v>-92844.649999999936</v>
      </c>
      <c r="AK178" s="105">
        <f t="shared" si="40"/>
        <v>-100827.64999999994</v>
      </c>
      <c r="AL178" s="105">
        <f t="shared" si="40"/>
        <v>-149503.22499999992</v>
      </c>
      <c r="AM178" s="105">
        <f t="shared" si="40"/>
        <v>-191990.72499999992</v>
      </c>
      <c r="AN178" s="105">
        <f t="shared" si="40"/>
        <v>-159062.1399999999</v>
      </c>
      <c r="AO178" s="105">
        <f t="shared" si="40"/>
        <v>-167045.1399999999</v>
      </c>
      <c r="AP178" s="105">
        <f t="shared" si="40"/>
        <v>-73925.139999999898</v>
      </c>
      <c r="AQ178" s="105">
        <f t="shared" si="40"/>
        <v>-36725.689999999886</v>
      </c>
      <c r="AR178" s="105">
        <f t="shared" si="40"/>
        <v>-36725.689999999886</v>
      </c>
      <c r="AS178" s="105">
        <f t="shared" si="40"/>
        <v>-12780.10499999988</v>
      </c>
      <c r="AT178" s="105">
        <f t="shared" si="40"/>
        <v>-12780.10499999988</v>
      </c>
      <c r="AU178" s="105">
        <f t="shared" si="40"/>
        <v>-61455.679999999877</v>
      </c>
      <c r="AV178" s="105">
        <f t="shared" si="40"/>
        <v>-82549.425833333211</v>
      </c>
      <c r="AW178" s="105">
        <f t="shared" si="40"/>
        <v>-49620.840833333205</v>
      </c>
      <c r="AX178" s="105">
        <f t="shared" si="40"/>
        <v>-57603.840833333205</v>
      </c>
      <c r="AY178" s="105">
        <f t="shared" si="40"/>
        <v>-106279.4158333332</v>
      </c>
      <c r="AZ178" s="105">
        <f t="shared" si="40"/>
        <v>-127373.16166666654</v>
      </c>
      <c r="BA178" s="105">
        <f t="shared" si="40"/>
        <v>-94444.576666666529</v>
      </c>
      <c r="BB178" s="105">
        <f t="shared" si="40"/>
        <v>-102427.57666666653</v>
      </c>
      <c r="BC178" s="105">
        <f t="shared" si="40"/>
        <v>-102427.57666666653</v>
      </c>
      <c r="BD178" s="105">
        <f t="shared" si="40"/>
        <v>-172196.89749999985</v>
      </c>
      <c r="BE178" s="105">
        <f t="shared" si="40"/>
        <v>-172196.89749999985</v>
      </c>
      <c r="BF178" s="105">
        <f t="shared" si="40"/>
        <v>-147751.31249999983</v>
      </c>
      <c r="BG178" s="97"/>
      <c r="BH178" s="2"/>
      <c r="BI178" s="5"/>
      <c r="BJ178" s="49"/>
      <c r="BK178" s="6"/>
      <c r="BL178" s="6"/>
      <c r="BM178" s="6"/>
      <c r="BN178" s="6"/>
    </row>
    <row r="179" spans="1:66" ht="15.75" customHeight="1" x14ac:dyDescent="0.15">
      <c r="A179" s="1"/>
      <c r="B179" s="64"/>
      <c r="C179" s="65"/>
      <c r="D179" s="41" t="s">
        <v>164</v>
      </c>
      <c r="E179" s="65"/>
      <c r="F179" s="108">
        <f t="shared" ref="F179:BF179" si="41">SUM(F177:F178)</f>
        <v>34500</v>
      </c>
      <c r="G179" s="108">
        <f t="shared" si="41"/>
        <v>34500</v>
      </c>
      <c r="H179" s="108">
        <f t="shared" si="41"/>
        <v>-15500</v>
      </c>
      <c r="I179" s="108">
        <f t="shared" si="41"/>
        <v>-15500</v>
      </c>
      <c r="J179" s="108">
        <f t="shared" si="41"/>
        <v>34500</v>
      </c>
      <c r="K179" s="108">
        <f t="shared" si="41"/>
        <v>48250</v>
      </c>
      <c r="L179" s="108">
        <f t="shared" si="41"/>
        <v>-1750</v>
      </c>
      <c r="M179" s="108">
        <f t="shared" si="41"/>
        <v>-33000</v>
      </c>
      <c r="N179" s="108">
        <f t="shared" si="41"/>
        <v>-33000</v>
      </c>
      <c r="O179" s="108">
        <f t="shared" si="41"/>
        <v>-19250</v>
      </c>
      <c r="P179" s="108">
        <f t="shared" si="41"/>
        <v>-19250</v>
      </c>
      <c r="Q179" s="108">
        <f t="shared" si="41"/>
        <v>31104.160000000003</v>
      </c>
      <c r="R179" s="108">
        <f t="shared" si="41"/>
        <v>23121.160000000003</v>
      </c>
      <c r="S179" s="108">
        <f t="shared" si="41"/>
        <v>73121.16</v>
      </c>
      <c r="T179" s="108">
        <f t="shared" si="41"/>
        <v>292503.66000000003</v>
      </c>
      <c r="U179" s="108">
        <f t="shared" si="41"/>
        <v>350016.16000000003</v>
      </c>
      <c r="V179" s="108">
        <f t="shared" si="41"/>
        <v>406937.32000000007</v>
      </c>
      <c r="W179" s="108">
        <f t="shared" si="41"/>
        <v>406937.32000000007</v>
      </c>
      <c r="X179" s="108">
        <f t="shared" si="41"/>
        <v>32899.245000000054</v>
      </c>
      <c r="Y179" s="108">
        <f t="shared" si="41"/>
        <v>90411.745000000054</v>
      </c>
      <c r="Z179" s="108">
        <f t="shared" si="41"/>
        <v>92090.33000000006</v>
      </c>
      <c r="AA179" s="108">
        <f t="shared" si="41"/>
        <v>84107.33000000006</v>
      </c>
      <c r="AB179" s="108">
        <f t="shared" si="41"/>
        <v>82931.755000000063</v>
      </c>
      <c r="AC179" s="108">
        <f t="shared" si="41"/>
        <v>40444.255000000063</v>
      </c>
      <c r="AD179" s="108">
        <f t="shared" si="41"/>
        <v>73372.840000000069</v>
      </c>
      <c r="AE179" s="108">
        <f t="shared" si="41"/>
        <v>65389.840000000069</v>
      </c>
      <c r="AF179" s="108">
        <f t="shared" si="41"/>
        <v>65389.840000000069</v>
      </c>
      <c r="AG179" s="108">
        <f t="shared" si="41"/>
        <v>-83285.734999999942</v>
      </c>
      <c r="AH179" s="108">
        <f t="shared" si="41"/>
        <v>-125773.23499999994</v>
      </c>
      <c r="AI179" s="108">
        <f t="shared" si="41"/>
        <v>-92844.649999999936</v>
      </c>
      <c r="AJ179" s="108">
        <f t="shared" si="41"/>
        <v>-100827.64999999994</v>
      </c>
      <c r="AK179" s="108">
        <f t="shared" si="41"/>
        <v>-149503.22499999992</v>
      </c>
      <c r="AL179" s="108">
        <f t="shared" si="41"/>
        <v>-191990.72499999992</v>
      </c>
      <c r="AM179" s="108">
        <f t="shared" si="41"/>
        <v>-159062.1399999999</v>
      </c>
      <c r="AN179" s="108">
        <f t="shared" si="41"/>
        <v>-167045.1399999999</v>
      </c>
      <c r="AO179" s="108">
        <f t="shared" si="41"/>
        <v>-73925.139999999898</v>
      </c>
      <c r="AP179" s="108">
        <f t="shared" si="41"/>
        <v>-36725.689999999886</v>
      </c>
      <c r="AQ179" s="108">
        <f t="shared" si="41"/>
        <v>-36725.689999999886</v>
      </c>
      <c r="AR179" s="108">
        <f t="shared" si="41"/>
        <v>-12780.10499999988</v>
      </c>
      <c r="AS179" s="108">
        <f t="shared" si="41"/>
        <v>-12780.10499999988</v>
      </c>
      <c r="AT179" s="108">
        <f t="shared" si="41"/>
        <v>-61455.679999999877</v>
      </c>
      <c r="AU179" s="108">
        <f t="shared" si="41"/>
        <v>-82549.425833333211</v>
      </c>
      <c r="AV179" s="108">
        <f t="shared" si="41"/>
        <v>-49620.840833333205</v>
      </c>
      <c r="AW179" s="108">
        <f t="shared" si="41"/>
        <v>-57603.840833333205</v>
      </c>
      <c r="AX179" s="108">
        <f t="shared" si="41"/>
        <v>-106279.4158333332</v>
      </c>
      <c r="AY179" s="108">
        <f t="shared" si="41"/>
        <v>-127373.16166666654</v>
      </c>
      <c r="AZ179" s="108">
        <f t="shared" si="41"/>
        <v>-94444.576666666529</v>
      </c>
      <c r="BA179" s="108">
        <f t="shared" si="41"/>
        <v>-102427.57666666653</v>
      </c>
      <c r="BB179" s="108">
        <f t="shared" si="41"/>
        <v>-102427.57666666653</v>
      </c>
      <c r="BC179" s="108">
        <f t="shared" si="41"/>
        <v>-172196.89749999985</v>
      </c>
      <c r="BD179" s="108">
        <f t="shared" si="41"/>
        <v>-172196.89749999985</v>
      </c>
      <c r="BE179" s="108">
        <f t="shared" si="41"/>
        <v>-147751.31249999983</v>
      </c>
      <c r="BF179" s="108">
        <f t="shared" si="41"/>
        <v>-159751.31249999983</v>
      </c>
      <c r="BG179" s="108"/>
      <c r="BH179" s="2"/>
      <c r="BI179" s="5"/>
      <c r="BJ179" s="49"/>
      <c r="BK179" s="6"/>
      <c r="BL179" s="6"/>
      <c r="BM179" s="6"/>
      <c r="BN179" s="6"/>
    </row>
    <row r="180" spans="1:66" ht="15.75" customHeight="1" x14ac:dyDescent="0.15">
      <c r="A180" s="1"/>
      <c r="B180" s="109"/>
      <c r="C180" s="110"/>
      <c r="D180" s="110"/>
      <c r="E180" s="110"/>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111"/>
      <c r="BJ180" s="112"/>
      <c r="BK180" s="6"/>
      <c r="BL180" s="6"/>
      <c r="BM180" s="6"/>
      <c r="BN180" s="6"/>
    </row>
    <row r="181" spans="1:6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113"/>
      <c r="BH181" s="6"/>
      <c r="BI181" s="44"/>
      <c r="BJ181" s="6"/>
      <c r="BK181" s="6"/>
      <c r="BL181" s="6"/>
      <c r="BM181" s="6"/>
      <c r="BN181" s="6"/>
    </row>
    <row r="182" spans="1:66" ht="15.75" customHeight="1" x14ac:dyDescent="0.15">
      <c r="A182" s="6"/>
      <c r="B182" s="114"/>
      <c r="C182" s="114"/>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2"/>
      <c r="BH182" s="3"/>
      <c r="BI182" s="15"/>
      <c r="BJ182" s="6"/>
      <c r="BK182" s="6"/>
      <c r="BL182" s="6"/>
      <c r="BM182" s="6"/>
      <c r="BN182" s="6"/>
    </row>
    <row r="183" spans="1:66" ht="15.75" customHeight="1" x14ac:dyDescent="0.15">
      <c r="A183" s="6"/>
      <c r="B183" s="3"/>
      <c r="C183" s="3"/>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115"/>
      <c r="BH183" s="41"/>
      <c r="BI183" s="44"/>
      <c r="BJ183" s="6"/>
      <c r="BK183" s="6"/>
      <c r="BL183" s="6"/>
      <c r="BM183" s="6"/>
      <c r="BN183" s="6"/>
    </row>
    <row r="184" spans="1:66" ht="15.75" customHeight="1" x14ac:dyDescent="0.15">
      <c r="A184" s="6"/>
      <c r="B184" s="3"/>
      <c r="C184" s="3"/>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115"/>
      <c r="BH184" s="41"/>
      <c r="BI184" s="44"/>
      <c r="BJ184" s="6"/>
      <c r="BK184" s="6"/>
      <c r="BL184" s="6"/>
      <c r="BM184" s="6"/>
      <c r="BN184" s="6"/>
    </row>
    <row r="185" spans="1:66" ht="15.75" customHeight="1" x14ac:dyDescent="0.15">
      <c r="A185" s="6"/>
      <c r="B185" s="3"/>
      <c r="C185" s="3"/>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115"/>
      <c r="BH185" s="41"/>
      <c r="BI185" s="44"/>
      <c r="BJ185" s="6"/>
      <c r="BK185" s="6"/>
      <c r="BL185" s="6"/>
      <c r="BM185" s="6"/>
      <c r="BN185" s="6"/>
    </row>
    <row r="186" spans="1:66" ht="15.75" customHeight="1" x14ac:dyDescent="0.15">
      <c r="A186" s="6"/>
      <c r="B186" s="3"/>
      <c r="C186" s="3"/>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115"/>
      <c r="BH186" s="41"/>
      <c r="BI186" s="44"/>
      <c r="BJ186" s="6"/>
      <c r="BK186" s="6"/>
      <c r="BL186" s="6"/>
      <c r="BM186" s="6"/>
      <c r="BN186" s="6"/>
    </row>
    <row r="187" spans="1:66" ht="15.75" customHeight="1" x14ac:dyDescent="0.15">
      <c r="A187" s="6"/>
      <c r="B187" s="3"/>
      <c r="C187" s="3"/>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115"/>
      <c r="BH187" s="41"/>
      <c r="BI187" s="44"/>
      <c r="BJ187" s="6"/>
      <c r="BK187" s="6"/>
      <c r="BL187" s="6"/>
      <c r="BM187" s="6"/>
      <c r="BN187" s="6"/>
    </row>
    <row r="188" spans="1:66" ht="15.75" customHeight="1" x14ac:dyDescent="0.15">
      <c r="A188" s="6"/>
      <c r="B188" s="3"/>
      <c r="C188" s="3"/>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115"/>
      <c r="BH188" s="41"/>
      <c r="BI188" s="44"/>
      <c r="BJ188" s="6"/>
      <c r="BK188" s="6"/>
      <c r="BL188" s="6"/>
      <c r="BM188" s="6"/>
      <c r="BN188" s="6"/>
    </row>
    <row r="189" spans="1:66" ht="15.75" customHeight="1" x14ac:dyDescent="0.15">
      <c r="A189" s="6"/>
      <c r="B189" s="3"/>
      <c r="C189" s="3"/>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115"/>
      <c r="BH189" s="41"/>
      <c r="BI189" s="44"/>
      <c r="BJ189" s="6"/>
      <c r="BK189" s="6"/>
      <c r="BL189" s="6"/>
      <c r="BM189" s="6"/>
      <c r="BN189" s="6"/>
    </row>
    <row r="190" spans="1:66" ht="15.75" customHeight="1" x14ac:dyDescent="0.15">
      <c r="A190" s="6"/>
      <c r="B190" s="3"/>
      <c r="C190" s="3"/>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115"/>
      <c r="BH190" s="41"/>
      <c r="BI190" s="44"/>
      <c r="BJ190" s="6"/>
      <c r="BK190" s="6"/>
      <c r="BL190" s="6"/>
      <c r="BM190" s="6"/>
      <c r="BN190" s="6"/>
    </row>
    <row r="191" spans="1:6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113"/>
      <c r="BH191" s="6"/>
      <c r="BI191" s="44"/>
      <c r="BJ191" s="6"/>
      <c r="BK191" s="6"/>
      <c r="BL191" s="6"/>
      <c r="BM191" s="6"/>
      <c r="BN191" s="6"/>
    </row>
    <row r="192" spans="1:6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113"/>
      <c r="BH192" s="6"/>
      <c r="BI192" s="44"/>
      <c r="BJ192" s="6"/>
      <c r="BK192" s="6"/>
      <c r="BL192" s="6"/>
      <c r="BM192" s="6"/>
      <c r="BN192" s="6"/>
    </row>
    <row r="193" spans="1:6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113"/>
      <c r="BH193" s="6"/>
      <c r="BI193" s="44"/>
      <c r="BJ193" s="6"/>
      <c r="BK193" s="6"/>
      <c r="BL193" s="6"/>
      <c r="BM193" s="6"/>
      <c r="BN193" s="6"/>
    </row>
    <row r="194" spans="1:6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113"/>
      <c r="BH194" s="6"/>
      <c r="BI194" s="44"/>
      <c r="BJ194" s="6"/>
      <c r="BK194" s="6"/>
      <c r="BL194" s="6"/>
      <c r="BM194" s="6"/>
      <c r="BN194" s="6"/>
    </row>
    <row r="195" spans="1:6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113"/>
      <c r="BH195" s="6"/>
      <c r="BI195" s="44"/>
      <c r="BJ195" s="6"/>
      <c r="BK195" s="6"/>
      <c r="BL195" s="6"/>
      <c r="BM195" s="6"/>
      <c r="BN195" s="6"/>
    </row>
    <row r="196" spans="1:6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113"/>
      <c r="BH196" s="6"/>
      <c r="BI196" s="44"/>
      <c r="BJ196" s="6"/>
      <c r="BK196" s="6"/>
      <c r="BL196" s="6"/>
      <c r="BM196" s="6"/>
      <c r="BN196" s="6"/>
    </row>
    <row r="197" spans="1:6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113"/>
      <c r="BH197" s="6"/>
      <c r="BI197" s="44"/>
      <c r="BJ197" s="6"/>
      <c r="BK197" s="6"/>
      <c r="BL197" s="6"/>
      <c r="BM197" s="6"/>
      <c r="BN197" s="6"/>
    </row>
    <row r="198" spans="1:6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113"/>
      <c r="BH198" s="6"/>
      <c r="BI198" s="44"/>
      <c r="BJ198" s="6"/>
      <c r="BK198" s="6"/>
      <c r="BL198" s="6"/>
      <c r="BM198" s="6"/>
      <c r="BN198" s="6"/>
    </row>
    <row r="199" spans="1:6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113"/>
      <c r="BH199" s="6"/>
      <c r="BI199" s="44"/>
      <c r="BJ199" s="6"/>
      <c r="BK199" s="6"/>
      <c r="BL199" s="6"/>
      <c r="BM199" s="6"/>
      <c r="BN199" s="6"/>
    </row>
    <row r="200" spans="1:6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113"/>
      <c r="BH200" s="6"/>
      <c r="BI200" s="44"/>
      <c r="BJ200" s="6"/>
      <c r="BK200" s="6"/>
      <c r="BL200" s="6"/>
      <c r="BM200" s="6"/>
      <c r="BN200" s="6"/>
    </row>
    <row r="201" spans="1:6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113"/>
      <c r="BH201" s="6"/>
      <c r="BI201" s="44"/>
      <c r="BJ201" s="6"/>
      <c r="BK201" s="6"/>
      <c r="BL201" s="6"/>
      <c r="BM201" s="6"/>
      <c r="BN201" s="6"/>
    </row>
    <row r="202" spans="1:6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113"/>
      <c r="BH202" s="6"/>
      <c r="BI202" s="44"/>
      <c r="BJ202" s="6"/>
      <c r="BK202" s="6"/>
      <c r="BL202" s="6"/>
      <c r="BM202" s="6"/>
      <c r="BN202" s="6"/>
    </row>
    <row r="203" spans="1:6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113"/>
      <c r="BH203" s="6"/>
      <c r="BI203" s="44"/>
      <c r="BJ203" s="6"/>
      <c r="BK203" s="6"/>
      <c r="BL203" s="6"/>
      <c r="BM203" s="6"/>
      <c r="BN203" s="6"/>
    </row>
    <row r="204" spans="1:6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113"/>
      <c r="BH204" s="6"/>
      <c r="BI204" s="44"/>
      <c r="BJ204" s="6"/>
      <c r="BK204" s="6"/>
      <c r="BL204" s="6"/>
      <c r="BM204" s="6"/>
      <c r="BN204" s="6"/>
    </row>
    <row r="205" spans="1:6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113"/>
      <c r="BH205" s="6"/>
      <c r="BI205" s="44"/>
      <c r="BJ205" s="6"/>
      <c r="BK205" s="6"/>
      <c r="BL205" s="6"/>
      <c r="BM205" s="6"/>
      <c r="BN205" s="6"/>
    </row>
    <row r="206" spans="1:6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113"/>
      <c r="BH206" s="6"/>
      <c r="BI206" s="44"/>
      <c r="BJ206" s="6"/>
      <c r="BK206" s="6"/>
      <c r="BL206" s="6"/>
      <c r="BM206" s="6"/>
      <c r="BN206" s="6"/>
    </row>
    <row r="207" spans="1:6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113"/>
      <c r="BH207" s="6"/>
      <c r="BI207" s="44"/>
      <c r="BJ207" s="6"/>
      <c r="BK207" s="6"/>
      <c r="BL207" s="6"/>
      <c r="BM207" s="6"/>
      <c r="BN207" s="6"/>
    </row>
    <row r="208" spans="1:6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113"/>
      <c r="BH208" s="6"/>
      <c r="BI208" s="44"/>
      <c r="BJ208" s="6"/>
      <c r="BK208" s="6"/>
      <c r="BL208" s="6"/>
      <c r="BM208" s="6"/>
      <c r="BN208" s="6"/>
    </row>
    <row r="209" spans="1:6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113"/>
      <c r="BH209" s="6"/>
      <c r="BI209" s="44"/>
      <c r="BJ209" s="6"/>
      <c r="BK209" s="6"/>
      <c r="BL209" s="6"/>
      <c r="BM209" s="6"/>
      <c r="BN209" s="6"/>
    </row>
    <row r="210" spans="1:6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113"/>
      <c r="BH210" s="6"/>
      <c r="BI210" s="44"/>
      <c r="BJ210" s="6"/>
      <c r="BK210" s="6"/>
      <c r="BL210" s="6"/>
      <c r="BM210" s="6"/>
      <c r="BN210" s="6"/>
    </row>
    <row r="211" spans="1:6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113"/>
      <c r="BH211" s="6"/>
      <c r="BI211" s="44"/>
      <c r="BJ211" s="6"/>
      <c r="BK211" s="6"/>
      <c r="BL211" s="6"/>
      <c r="BM211" s="6"/>
      <c r="BN211" s="6"/>
    </row>
    <row r="212" spans="1:6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113"/>
      <c r="BH212" s="6"/>
      <c r="BI212" s="44"/>
      <c r="BJ212" s="6"/>
      <c r="BK212" s="6"/>
      <c r="BL212" s="6"/>
      <c r="BM212" s="6"/>
      <c r="BN212" s="6"/>
    </row>
    <row r="213" spans="1:6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113"/>
      <c r="BH213" s="6"/>
      <c r="BI213" s="44"/>
      <c r="BJ213" s="6"/>
      <c r="BK213" s="6"/>
      <c r="BL213" s="6"/>
      <c r="BM213" s="6"/>
      <c r="BN213" s="6"/>
    </row>
    <row r="214" spans="1:6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113"/>
      <c r="BH214" s="6"/>
      <c r="BI214" s="44"/>
      <c r="BJ214" s="6"/>
      <c r="BK214" s="6"/>
      <c r="BL214" s="6"/>
      <c r="BM214" s="6"/>
      <c r="BN214" s="6"/>
    </row>
    <row r="215" spans="1:6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113"/>
      <c r="BH215" s="6"/>
      <c r="BI215" s="44"/>
      <c r="BJ215" s="6"/>
      <c r="BK215" s="6"/>
      <c r="BL215" s="6"/>
      <c r="BM215" s="6"/>
      <c r="BN215" s="6"/>
    </row>
    <row r="216" spans="1:6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113"/>
      <c r="BH216" s="6"/>
      <c r="BI216" s="44"/>
      <c r="BJ216" s="6"/>
      <c r="BK216" s="6"/>
      <c r="BL216" s="6"/>
      <c r="BM216" s="6"/>
      <c r="BN216" s="6"/>
    </row>
    <row r="217" spans="1:6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113"/>
      <c r="BH217" s="6"/>
      <c r="BI217" s="44"/>
      <c r="BJ217" s="6"/>
      <c r="BK217" s="6"/>
      <c r="BL217" s="6"/>
      <c r="BM217" s="6"/>
      <c r="BN217" s="6"/>
    </row>
    <row r="218" spans="1:6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113"/>
      <c r="BH218" s="6"/>
      <c r="BI218" s="44"/>
      <c r="BJ218" s="6"/>
      <c r="BK218" s="6"/>
      <c r="BL218" s="6"/>
      <c r="BM218" s="6"/>
      <c r="BN218" s="6"/>
    </row>
    <row r="219" spans="1:6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113"/>
      <c r="BH219" s="6"/>
      <c r="BI219" s="44"/>
      <c r="BJ219" s="6"/>
      <c r="BK219" s="6"/>
      <c r="BL219" s="6"/>
      <c r="BM219" s="6"/>
      <c r="BN219" s="6"/>
    </row>
    <row r="220" spans="1:6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113"/>
      <c r="BH220" s="6"/>
      <c r="BI220" s="44"/>
      <c r="BJ220" s="6"/>
      <c r="BK220" s="6"/>
      <c r="BL220" s="6"/>
      <c r="BM220" s="6"/>
      <c r="BN220" s="6"/>
    </row>
    <row r="221" spans="1:6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113"/>
      <c r="BH221" s="6"/>
      <c r="BI221" s="44"/>
      <c r="BJ221" s="6"/>
      <c r="BK221" s="6"/>
      <c r="BL221" s="6"/>
      <c r="BM221" s="6"/>
      <c r="BN221" s="6"/>
    </row>
    <row r="222" spans="1:6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113"/>
      <c r="BH222" s="6"/>
      <c r="BI222" s="44"/>
      <c r="BJ222" s="6"/>
      <c r="BK222" s="6"/>
      <c r="BL222" s="6"/>
      <c r="BM222" s="6"/>
      <c r="BN222" s="6"/>
    </row>
    <row r="223" spans="1:6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113"/>
      <c r="BH223" s="6"/>
      <c r="BI223" s="44"/>
      <c r="BJ223" s="6"/>
      <c r="BK223" s="6"/>
      <c r="BL223" s="6"/>
      <c r="BM223" s="6"/>
      <c r="BN223" s="6"/>
    </row>
    <row r="224" spans="1:6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113"/>
      <c r="BH224" s="6"/>
      <c r="BI224" s="44"/>
      <c r="BJ224" s="6"/>
      <c r="BK224" s="6"/>
      <c r="BL224" s="6"/>
      <c r="BM224" s="6"/>
      <c r="BN224" s="6"/>
    </row>
    <row r="225" spans="1:6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113"/>
      <c r="BH225" s="6"/>
      <c r="BI225" s="44"/>
      <c r="BJ225" s="6"/>
      <c r="BK225" s="6"/>
      <c r="BL225" s="6"/>
      <c r="BM225" s="6"/>
      <c r="BN225" s="6"/>
    </row>
    <row r="226" spans="1:6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113"/>
      <c r="BH226" s="6"/>
      <c r="BI226" s="44"/>
      <c r="BJ226" s="6"/>
      <c r="BK226" s="6"/>
      <c r="BL226" s="6"/>
      <c r="BM226" s="6"/>
      <c r="BN226" s="6"/>
    </row>
    <row r="227" spans="1:6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113"/>
      <c r="BH227" s="6"/>
      <c r="BI227" s="44"/>
      <c r="BJ227" s="6"/>
      <c r="BK227" s="6"/>
      <c r="BL227" s="6"/>
      <c r="BM227" s="6"/>
      <c r="BN227" s="6"/>
    </row>
    <row r="228" spans="1:6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113"/>
      <c r="BH228" s="6"/>
      <c r="BI228" s="44"/>
      <c r="BJ228" s="6"/>
      <c r="BK228" s="6"/>
      <c r="BL228" s="6"/>
      <c r="BM228" s="6"/>
      <c r="BN228" s="6"/>
    </row>
    <row r="229" spans="1:6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113"/>
      <c r="BH229" s="6"/>
      <c r="BI229" s="44"/>
      <c r="BJ229" s="6"/>
      <c r="BK229" s="6"/>
      <c r="BL229" s="6"/>
      <c r="BM229" s="6"/>
      <c r="BN229" s="6"/>
    </row>
    <row r="230" spans="1:6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113"/>
      <c r="BH230" s="6"/>
      <c r="BI230" s="44"/>
      <c r="BJ230" s="6"/>
      <c r="BK230" s="6"/>
      <c r="BL230" s="6"/>
      <c r="BM230" s="6"/>
      <c r="BN230" s="6"/>
    </row>
    <row r="231" spans="1:6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113"/>
      <c r="BH231" s="6"/>
      <c r="BI231" s="44"/>
      <c r="BJ231" s="6"/>
      <c r="BK231" s="6"/>
      <c r="BL231" s="6"/>
      <c r="BM231" s="6"/>
      <c r="BN231" s="6"/>
    </row>
    <row r="232" spans="1:6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113"/>
      <c r="BH232" s="6"/>
      <c r="BI232" s="44"/>
      <c r="BJ232" s="6"/>
      <c r="BK232" s="6"/>
      <c r="BL232" s="6"/>
      <c r="BM232" s="6"/>
      <c r="BN232" s="6"/>
    </row>
    <row r="233" spans="1:6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113"/>
      <c r="BH233" s="6"/>
      <c r="BI233" s="44"/>
      <c r="BJ233" s="6"/>
      <c r="BK233" s="6"/>
      <c r="BL233" s="6"/>
      <c r="BM233" s="6"/>
      <c r="BN233" s="6"/>
    </row>
    <row r="234" spans="1:6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113"/>
      <c r="BH234" s="6"/>
      <c r="BI234" s="44"/>
      <c r="BJ234" s="6"/>
      <c r="BK234" s="6"/>
      <c r="BL234" s="6"/>
      <c r="BM234" s="6"/>
      <c r="BN234" s="6"/>
    </row>
    <row r="235" spans="1:6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113"/>
      <c r="BH235" s="6"/>
      <c r="BI235" s="44"/>
      <c r="BJ235" s="6"/>
      <c r="BK235" s="6"/>
      <c r="BL235" s="6"/>
      <c r="BM235" s="6"/>
      <c r="BN235" s="6"/>
    </row>
    <row r="236" spans="1:6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113"/>
      <c r="BH236" s="6"/>
      <c r="BI236" s="44"/>
      <c r="BJ236" s="6"/>
      <c r="BK236" s="6"/>
      <c r="BL236" s="6"/>
      <c r="BM236" s="6"/>
      <c r="BN236" s="6"/>
    </row>
    <row r="237" spans="1:66" ht="15.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113"/>
      <c r="BH237" s="6"/>
      <c r="BI237" s="44"/>
      <c r="BJ237" s="6"/>
      <c r="BK237" s="6"/>
      <c r="BL237" s="6"/>
      <c r="BM237" s="6"/>
      <c r="BN237" s="6"/>
    </row>
    <row r="238" spans="1:66" ht="15.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113"/>
      <c r="BH238" s="6"/>
      <c r="BI238" s="44"/>
      <c r="BJ238" s="6"/>
      <c r="BK238" s="6"/>
      <c r="BL238" s="6"/>
      <c r="BM238" s="6"/>
      <c r="BN238" s="6"/>
    </row>
    <row r="239" spans="1:66" ht="15.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113"/>
      <c r="BH239" s="6"/>
      <c r="BI239" s="44"/>
      <c r="BJ239" s="6"/>
      <c r="BK239" s="6"/>
      <c r="BL239" s="6"/>
      <c r="BM239" s="6"/>
      <c r="BN239" s="6"/>
    </row>
    <row r="240" spans="1:66" ht="15.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113"/>
      <c r="BH240" s="6"/>
      <c r="BI240" s="44"/>
      <c r="BJ240" s="6"/>
      <c r="BK240" s="6"/>
      <c r="BL240" s="6"/>
      <c r="BM240" s="6"/>
      <c r="BN240" s="6"/>
    </row>
    <row r="241" spans="1:66" ht="15.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113"/>
      <c r="BH241" s="6"/>
      <c r="BI241" s="44"/>
      <c r="BJ241" s="6"/>
      <c r="BK241" s="6"/>
      <c r="BL241" s="6"/>
      <c r="BM241" s="6"/>
      <c r="BN241" s="6"/>
    </row>
    <row r="242" spans="1:66" ht="15.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113"/>
      <c r="BH242" s="6"/>
      <c r="BI242" s="44"/>
      <c r="BJ242" s="6"/>
      <c r="BK242" s="6"/>
      <c r="BL242" s="6"/>
      <c r="BM242" s="6"/>
      <c r="BN242" s="6"/>
    </row>
    <row r="243" spans="1:66" ht="15.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113"/>
      <c r="BH243" s="6"/>
      <c r="BI243" s="44"/>
      <c r="BJ243" s="6"/>
      <c r="BK243" s="6"/>
      <c r="BL243" s="6"/>
      <c r="BM243" s="6"/>
      <c r="BN243" s="6"/>
    </row>
    <row r="244" spans="1:66" ht="15.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113"/>
      <c r="BH244" s="6"/>
      <c r="BI244" s="44"/>
      <c r="BJ244" s="6"/>
      <c r="BK244" s="6"/>
      <c r="BL244" s="6"/>
      <c r="BM244" s="6"/>
      <c r="BN244" s="6"/>
    </row>
    <row r="245" spans="1:66" ht="15.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113"/>
      <c r="BH245" s="6"/>
      <c r="BI245" s="44"/>
      <c r="BJ245" s="6"/>
      <c r="BK245" s="6"/>
      <c r="BL245" s="6"/>
      <c r="BM245" s="6"/>
      <c r="BN245" s="6"/>
    </row>
    <row r="246" spans="1:66"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113"/>
      <c r="BH246" s="6"/>
      <c r="BI246" s="44"/>
      <c r="BJ246" s="6"/>
      <c r="BK246" s="6"/>
      <c r="BL246" s="6"/>
      <c r="BM246" s="6"/>
      <c r="BN246" s="6"/>
    </row>
    <row r="247" spans="1:66" ht="15.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113"/>
      <c r="BH247" s="6"/>
      <c r="BI247" s="44"/>
      <c r="BJ247" s="6"/>
      <c r="BK247" s="6"/>
      <c r="BL247" s="6"/>
      <c r="BM247" s="6"/>
      <c r="BN247" s="6"/>
    </row>
    <row r="248" spans="1:66" ht="15.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113"/>
      <c r="BH248" s="6"/>
      <c r="BI248" s="44"/>
      <c r="BJ248" s="6"/>
      <c r="BK248" s="6"/>
      <c r="BL248" s="6"/>
      <c r="BM248" s="6"/>
      <c r="BN248" s="6"/>
    </row>
    <row r="249" spans="1:66" ht="15.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113"/>
      <c r="BH249" s="6"/>
      <c r="BI249" s="44"/>
      <c r="BJ249" s="6"/>
      <c r="BK249" s="6"/>
      <c r="BL249" s="6"/>
      <c r="BM249" s="6"/>
      <c r="BN249" s="6"/>
    </row>
    <row r="250" spans="1:66"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113"/>
      <c r="BH250" s="6"/>
      <c r="BI250" s="44"/>
      <c r="BJ250" s="6"/>
      <c r="BK250" s="6"/>
      <c r="BL250" s="6"/>
      <c r="BM250" s="6"/>
      <c r="BN250" s="6"/>
    </row>
    <row r="251" spans="1:66" ht="15.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113"/>
      <c r="BH251" s="6"/>
      <c r="BI251" s="44"/>
      <c r="BJ251" s="6"/>
      <c r="BK251" s="6"/>
      <c r="BL251" s="6"/>
      <c r="BM251" s="6"/>
      <c r="BN251" s="6"/>
    </row>
    <row r="252" spans="1:66" ht="15.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113"/>
      <c r="BH252" s="6"/>
      <c r="BI252" s="44"/>
      <c r="BJ252" s="6"/>
      <c r="BK252" s="6"/>
      <c r="BL252" s="6"/>
      <c r="BM252" s="6"/>
      <c r="BN252" s="6"/>
    </row>
    <row r="253" spans="1:66" ht="15.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113"/>
      <c r="BH253" s="6"/>
      <c r="BI253" s="44"/>
      <c r="BJ253" s="6"/>
      <c r="BK253" s="6"/>
      <c r="BL253" s="6"/>
      <c r="BM253" s="6"/>
      <c r="BN253" s="6"/>
    </row>
    <row r="254" spans="1:66"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113"/>
      <c r="BH254" s="6"/>
      <c r="BI254" s="44"/>
      <c r="BJ254" s="6"/>
      <c r="BK254" s="6"/>
      <c r="BL254" s="6"/>
      <c r="BM254" s="6"/>
      <c r="BN254" s="6"/>
    </row>
    <row r="255" spans="1:66" ht="15.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113"/>
      <c r="BH255" s="6"/>
      <c r="BI255" s="44"/>
      <c r="BJ255" s="6"/>
      <c r="BK255" s="6"/>
      <c r="BL255" s="6"/>
      <c r="BM255" s="6"/>
      <c r="BN255" s="6"/>
    </row>
    <row r="256" spans="1:66"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113"/>
      <c r="BH256" s="6"/>
      <c r="BI256" s="44"/>
      <c r="BJ256" s="6"/>
      <c r="BK256" s="6"/>
      <c r="BL256" s="6"/>
      <c r="BM256" s="6"/>
      <c r="BN256" s="6"/>
    </row>
    <row r="257" spans="1:66" ht="15.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113"/>
      <c r="BH257" s="6"/>
      <c r="BI257" s="44"/>
      <c r="BJ257" s="6"/>
      <c r="BK257" s="6"/>
      <c r="BL257" s="6"/>
      <c r="BM257" s="6"/>
      <c r="BN257" s="6"/>
    </row>
    <row r="258" spans="1:66" ht="15.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113"/>
      <c r="BH258" s="6"/>
      <c r="BI258" s="44"/>
      <c r="BJ258" s="6"/>
      <c r="BK258" s="6"/>
      <c r="BL258" s="6"/>
      <c r="BM258" s="6"/>
      <c r="BN258" s="6"/>
    </row>
    <row r="259" spans="1:66" ht="15.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113"/>
      <c r="BH259" s="6"/>
      <c r="BI259" s="44"/>
      <c r="BJ259" s="6"/>
      <c r="BK259" s="6"/>
      <c r="BL259" s="6"/>
      <c r="BM259" s="6"/>
      <c r="BN259" s="6"/>
    </row>
    <row r="260" spans="1:66" ht="15.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113"/>
      <c r="BH260" s="6"/>
      <c r="BI260" s="44"/>
      <c r="BJ260" s="6"/>
      <c r="BK260" s="6"/>
      <c r="BL260" s="6"/>
      <c r="BM260" s="6"/>
      <c r="BN260" s="6"/>
    </row>
    <row r="261" spans="1:66" ht="15.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113"/>
      <c r="BH261" s="6"/>
      <c r="BI261" s="44"/>
      <c r="BJ261" s="6"/>
      <c r="BK261" s="6"/>
      <c r="BL261" s="6"/>
      <c r="BM261" s="6"/>
      <c r="BN261" s="6"/>
    </row>
    <row r="262" spans="1:66" ht="15.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113"/>
      <c r="BH262" s="6"/>
      <c r="BI262" s="44"/>
      <c r="BJ262" s="6"/>
      <c r="BK262" s="6"/>
      <c r="BL262" s="6"/>
      <c r="BM262" s="6"/>
      <c r="BN262" s="6"/>
    </row>
    <row r="263" spans="1:66" ht="15.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113"/>
      <c r="BH263" s="6"/>
      <c r="BI263" s="44"/>
      <c r="BJ263" s="6"/>
      <c r="BK263" s="6"/>
      <c r="BL263" s="6"/>
      <c r="BM263" s="6"/>
      <c r="BN263" s="6"/>
    </row>
    <row r="264" spans="1:66" ht="15.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113"/>
      <c r="BH264" s="6"/>
      <c r="BI264" s="44"/>
      <c r="BJ264" s="6"/>
      <c r="BK264" s="6"/>
      <c r="BL264" s="6"/>
      <c r="BM264" s="6"/>
      <c r="BN264" s="6"/>
    </row>
    <row r="265" spans="1:66" ht="15.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113"/>
      <c r="BH265" s="6"/>
      <c r="BI265" s="44"/>
      <c r="BJ265" s="6"/>
      <c r="BK265" s="6"/>
      <c r="BL265" s="6"/>
      <c r="BM265" s="6"/>
      <c r="BN265" s="6"/>
    </row>
    <row r="266" spans="1:66" ht="15.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113"/>
      <c r="BH266" s="6"/>
      <c r="BI266" s="44"/>
      <c r="BJ266" s="6"/>
      <c r="BK266" s="6"/>
      <c r="BL266" s="6"/>
      <c r="BM266" s="6"/>
      <c r="BN266" s="6"/>
    </row>
    <row r="267" spans="1:66" ht="15.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113"/>
      <c r="BH267" s="6"/>
      <c r="BI267" s="44"/>
      <c r="BJ267" s="6"/>
      <c r="BK267" s="6"/>
      <c r="BL267" s="6"/>
      <c r="BM267" s="6"/>
      <c r="BN267" s="6"/>
    </row>
    <row r="268" spans="1:66" ht="15.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113"/>
      <c r="BH268" s="6"/>
      <c r="BI268" s="44"/>
      <c r="BJ268" s="6"/>
      <c r="BK268" s="6"/>
      <c r="BL268" s="6"/>
      <c r="BM268" s="6"/>
      <c r="BN268" s="6"/>
    </row>
    <row r="269" spans="1:66" ht="15.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113"/>
      <c r="BH269" s="6"/>
      <c r="BI269" s="44"/>
      <c r="BJ269" s="6"/>
      <c r="BK269" s="6"/>
      <c r="BL269" s="6"/>
      <c r="BM269" s="6"/>
      <c r="BN269" s="6"/>
    </row>
    <row r="270" spans="1:66" ht="15.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113"/>
      <c r="BH270" s="6"/>
      <c r="BI270" s="44"/>
      <c r="BJ270" s="6"/>
      <c r="BK270" s="6"/>
      <c r="BL270" s="6"/>
      <c r="BM270" s="6"/>
      <c r="BN270" s="6"/>
    </row>
    <row r="271" spans="1:66" ht="15.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113"/>
      <c r="BH271" s="6"/>
      <c r="BI271" s="44"/>
      <c r="BJ271" s="6"/>
      <c r="BK271" s="6"/>
      <c r="BL271" s="6"/>
      <c r="BM271" s="6"/>
      <c r="BN271" s="6"/>
    </row>
    <row r="272" spans="1:66" ht="15.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113"/>
      <c r="BH272" s="6"/>
      <c r="BI272" s="44"/>
      <c r="BJ272" s="6"/>
      <c r="BK272" s="6"/>
      <c r="BL272" s="6"/>
      <c r="BM272" s="6"/>
      <c r="BN272" s="6"/>
    </row>
    <row r="273" spans="1:66" ht="15.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113"/>
      <c r="BH273" s="6"/>
      <c r="BI273" s="44"/>
      <c r="BJ273" s="6"/>
      <c r="BK273" s="6"/>
      <c r="BL273" s="6"/>
      <c r="BM273" s="6"/>
      <c r="BN273" s="6"/>
    </row>
    <row r="274" spans="1:66" ht="15.75" customHeight="1"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113"/>
      <c r="BH274" s="6"/>
      <c r="BI274" s="44"/>
      <c r="BJ274" s="6"/>
      <c r="BK274" s="6"/>
      <c r="BL274" s="6"/>
      <c r="BM274" s="6"/>
      <c r="BN274" s="6"/>
    </row>
    <row r="275" spans="1:66" ht="15.75" customHeight="1"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113"/>
      <c r="BH275" s="6"/>
      <c r="BI275" s="44"/>
      <c r="BJ275" s="6"/>
      <c r="BK275" s="6"/>
      <c r="BL275" s="6"/>
      <c r="BM275" s="6"/>
      <c r="BN275" s="6"/>
    </row>
    <row r="276" spans="1:66" ht="15.75" customHeight="1"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113"/>
      <c r="BH276" s="6"/>
      <c r="BI276" s="44"/>
      <c r="BJ276" s="6"/>
      <c r="BK276" s="6"/>
      <c r="BL276" s="6"/>
      <c r="BM276" s="6"/>
      <c r="BN276" s="6"/>
    </row>
    <row r="277" spans="1:66" ht="15.75" customHeight="1"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113"/>
      <c r="BH277" s="6"/>
      <c r="BI277" s="44"/>
      <c r="BJ277" s="6"/>
      <c r="BK277" s="6"/>
      <c r="BL277" s="6"/>
      <c r="BM277" s="6"/>
      <c r="BN277" s="6"/>
    </row>
    <row r="278" spans="1:66" ht="15.75" customHeight="1"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113"/>
      <c r="BH278" s="6"/>
      <c r="BI278" s="44"/>
      <c r="BJ278" s="6"/>
      <c r="BK278" s="6"/>
      <c r="BL278" s="6"/>
      <c r="BM278" s="6"/>
      <c r="BN278" s="6"/>
    </row>
    <row r="279" spans="1:66" ht="15.75" customHeight="1"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113"/>
      <c r="BH279" s="6"/>
      <c r="BI279" s="44"/>
      <c r="BJ279" s="6"/>
      <c r="BK279" s="6"/>
      <c r="BL279" s="6"/>
      <c r="BM279" s="6"/>
      <c r="BN279" s="6"/>
    </row>
    <row r="280" spans="1:66" ht="15.75" customHeight="1"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113"/>
      <c r="BH280" s="6"/>
      <c r="BI280" s="44"/>
      <c r="BJ280" s="6"/>
      <c r="BK280" s="6"/>
      <c r="BL280" s="6"/>
      <c r="BM280" s="6"/>
      <c r="BN280" s="6"/>
    </row>
    <row r="281" spans="1:66" ht="15.75" customHeight="1"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113"/>
      <c r="BH281" s="6"/>
      <c r="BI281" s="44"/>
      <c r="BJ281" s="6"/>
      <c r="BK281" s="6"/>
      <c r="BL281" s="6"/>
      <c r="BM281" s="6"/>
      <c r="BN281" s="6"/>
    </row>
    <row r="282" spans="1:66" ht="15.75" customHeight="1"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113"/>
      <c r="BH282" s="6"/>
      <c r="BI282" s="44"/>
      <c r="BJ282" s="6"/>
      <c r="BK282" s="6"/>
      <c r="BL282" s="6"/>
      <c r="BM282" s="6"/>
      <c r="BN282" s="6"/>
    </row>
    <row r="283" spans="1:66" ht="15.75" customHeight="1"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113"/>
      <c r="BH283" s="6"/>
      <c r="BI283" s="44"/>
      <c r="BJ283" s="6"/>
      <c r="BK283" s="6"/>
      <c r="BL283" s="6"/>
      <c r="BM283" s="6"/>
      <c r="BN283" s="6"/>
    </row>
    <row r="284" spans="1:66" ht="15.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113"/>
      <c r="BH284" s="6"/>
      <c r="BI284" s="44"/>
      <c r="BJ284" s="6"/>
      <c r="BK284" s="6"/>
      <c r="BL284" s="6"/>
      <c r="BM284" s="6"/>
      <c r="BN284" s="6"/>
    </row>
    <row r="285" spans="1:66" ht="15.75" customHeight="1"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113"/>
      <c r="BH285" s="6"/>
      <c r="BI285" s="44"/>
      <c r="BJ285" s="6"/>
      <c r="BK285" s="6"/>
      <c r="BL285" s="6"/>
      <c r="BM285" s="6"/>
      <c r="BN285" s="6"/>
    </row>
    <row r="286" spans="1:66" ht="15.75" customHeight="1"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113"/>
      <c r="BH286" s="6"/>
      <c r="BI286" s="44"/>
      <c r="BJ286" s="6"/>
      <c r="BK286" s="6"/>
      <c r="BL286" s="6"/>
      <c r="BM286" s="6"/>
      <c r="BN286" s="6"/>
    </row>
    <row r="287" spans="1:66" ht="15.75" customHeight="1"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113"/>
      <c r="BH287" s="6"/>
      <c r="BI287" s="44"/>
      <c r="BJ287" s="6"/>
      <c r="BK287" s="6"/>
      <c r="BL287" s="6"/>
      <c r="BM287" s="6"/>
      <c r="BN287" s="6"/>
    </row>
    <row r="288" spans="1:66" ht="15.75" customHeight="1"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113"/>
      <c r="BH288" s="6"/>
      <c r="BI288" s="44"/>
      <c r="BJ288" s="6"/>
      <c r="BK288" s="6"/>
      <c r="BL288" s="6"/>
      <c r="BM288" s="6"/>
      <c r="BN288" s="6"/>
    </row>
    <row r="289" spans="1:66" ht="15.75" customHeight="1"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113"/>
      <c r="BH289" s="6"/>
      <c r="BI289" s="44"/>
      <c r="BJ289" s="6"/>
      <c r="BK289" s="6"/>
      <c r="BL289" s="6"/>
      <c r="BM289" s="6"/>
      <c r="BN289" s="6"/>
    </row>
    <row r="290" spans="1:66" ht="15.75" customHeight="1"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113"/>
      <c r="BH290" s="6"/>
      <c r="BI290" s="44"/>
      <c r="BJ290" s="6"/>
      <c r="BK290" s="6"/>
      <c r="BL290" s="6"/>
      <c r="BM290" s="6"/>
      <c r="BN290" s="6"/>
    </row>
    <row r="291" spans="1:66" ht="15.75" customHeight="1"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113"/>
      <c r="BH291" s="6"/>
      <c r="BI291" s="44"/>
      <c r="BJ291" s="6"/>
      <c r="BK291" s="6"/>
      <c r="BL291" s="6"/>
      <c r="BM291" s="6"/>
      <c r="BN291" s="6"/>
    </row>
    <row r="292" spans="1:66" ht="15.75" customHeight="1"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113"/>
      <c r="BH292" s="6"/>
      <c r="BI292" s="44"/>
      <c r="BJ292" s="6"/>
      <c r="BK292" s="6"/>
      <c r="BL292" s="6"/>
      <c r="BM292" s="6"/>
      <c r="BN292" s="6"/>
    </row>
    <row r="293" spans="1:66" ht="15.75" customHeight="1"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113"/>
      <c r="BH293" s="6"/>
      <c r="BI293" s="44"/>
      <c r="BJ293" s="6"/>
      <c r="BK293" s="6"/>
      <c r="BL293" s="6"/>
      <c r="BM293" s="6"/>
      <c r="BN293" s="6"/>
    </row>
    <row r="294" spans="1:66" ht="15.75" customHeight="1"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113"/>
      <c r="BH294" s="6"/>
      <c r="BI294" s="44"/>
      <c r="BJ294" s="6"/>
      <c r="BK294" s="6"/>
      <c r="BL294" s="6"/>
      <c r="BM294" s="6"/>
      <c r="BN294" s="6"/>
    </row>
    <row r="295" spans="1:66" ht="15.75" customHeight="1"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113"/>
      <c r="BH295" s="6"/>
      <c r="BI295" s="44"/>
      <c r="BJ295" s="6"/>
      <c r="BK295" s="6"/>
      <c r="BL295" s="6"/>
      <c r="BM295" s="6"/>
      <c r="BN295" s="6"/>
    </row>
    <row r="296" spans="1:66" ht="15.7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113"/>
      <c r="BH296" s="6"/>
      <c r="BI296" s="44"/>
      <c r="BJ296" s="6"/>
      <c r="BK296" s="6"/>
      <c r="BL296" s="6"/>
      <c r="BM296" s="6"/>
      <c r="BN296" s="6"/>
    </row>
    <row r="297" spans="1:66" ht="15.7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113"/>
      <c r="BH297" s="6"/>
      <c r="BI297" s="44"/>
      <c r="BJ297" s="6"/>
      <c r="BK297" s="6"/>
      <c r="BL297" s="6"/>
      <c r="BM297" s="6"/>
      <c r="BN297" s="6"/>
    </row>
    <row r="298" spans="1:66" ht="15.7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113"/>
      <c r="BH298" s="6"/>
      <c r="BI298" s="44"/>
      <c r="BJ298" s="6"/>
      <c r="BK298" s="6"/>
      <c r="BL298" s="6"/>
      <c r="BM298" s="6"/>
      <c r="BN298" s="6"/>
    </row>
    <row r="299" spans="1:66" ht="15.7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113"/>
      <c r="BH299" s="6"/>
      <c r="BI299" s="44"/>
      <c r="BJ299" s="6"/>
      <c r="BK299" s="6"/>
      <c r="BL299" s="6"/>
      <c r="BM299" s="6"/>
      <c r="BN299" s="6"/>
    </row>
    <row r="300" spans="1:66" ht="15.7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113"/>
      <c r="BH300" s="6"/>
      <c r="BI300" s="44"/>
      <c r="BJ300" s="6"/>
      <c r="BK300" s="6"/>
      <c r="BL300" s="6"/>
      <c r="BM300" s="6"/>
      <c r="BN300" s="6"/>
    </row>
    <row r="301" spans="1:66" ht="15.75" customHeight="1"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113"/>
      <c r="BH301" s="6"/>
      <c r="BI301" s="44"/>
      <c r="BJ301" s="6"/>
      <c r="BK301" s="6"/>
      <c r="BL301" s="6"/>
      <c r="BM301" s="6"/>
      <c r="BN301" s="6"/>
    </row>
    <row r="302" spans="1:66" ht="15.7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113"/>
      <c r="BH302" s="6"/>
      <c r="BI302" s="44"/>
      <c r="BJ302" s="6"/>
      <c r="BK302" s="6"/>
      <c r="BL302" s="6"/>
      <c r="BM302" s="6"/>
      <c r="BN302" s="6"/>
    </row>
    <row r="303" spans="1:66" ht="15.75" customHeight="1"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113"/>
      <c r="BH303" s="6"/>
      <c r="BI303" s="44"/>
      <c r="BJ303" s="6"/>
      <c r="BK303" s="6"/>
      <c r="BL303" s="6"/>
      <c r="BM303" s="6"/>
      <c r="BN303" s="6"/>
    </row>
    <row r="304" spans="1:66" ht="15.75" customHeight="1"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113"/>
      <c r="BH304" s="6"/>
      <c r="BI304" s="44"/>
      <c r="BJ304" s="6"/>
      <c r="BK304" s="6"/>
      <c r="BL304" s="6"/>
      <c r="BM304" s="6"/>
      <c r="BN304" s="6"/>
    </row>
    <row r="305" spans="1:66" ht="15.75" customHeight="1"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113"/>
      <c r="BH305" s="6"/>
      <c r="BI305" s="44"/>
      <c r="BJ305" s="6"/>
      <c r="BK305" s="6"/>
      <c r="BL305" s="6"/>
      <c r="BM305" s="6"/>
      <c r="BN305" s="6"/>
    </row>
    <row r="306" spans="1:66" ht="15.7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113"/>
      <c r="BH306" s="6"/>
      <c r="BI306" s="44"/>
      <c r="BJ306" s="6"/>
      <c r="BK306" s="6"/>
      <c r="BL306" s="6"/>
      <c r="BM306" s="6"/>
      <c r="BN306" s="6"/>
    </row>
    <row r="307" spans="1:66" ht="15.75" customHeight="1"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113"/>
      <c r="BH307" s="6"/>
      <c r="BI307" s="44"/>
      <c r="BJ307" s="6"/>
      <c r="BK307" s="6"/>
      <c r="BL307" s="6"/>
      <c r="BM307" s="6"/>
      <c r="BN307" s="6"/>
    </row>
    <row r="308" spans="1:66" ht="15.7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113"/>
      <c r="BH308" s="6"/>
      <c r="BI308" s="44"/>
      <c r="BJ308" s="6"/>
      <c r="BK308" s="6"/>
      <c r="BL308" s="6"/>
      <c r="BM308" s="6"/>
      <c r="BN308" s="6"/>
    </row>
    <row r="309" spans="1:66" ht="15.75" customHeight="1"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113"/>
      <c r="BH309" s="6"/>
      <c r="BI309" s="44"/>
      <c r="BJ309" s="6"/>
      <c r="BK309" s="6"/>
      <c r="BL309" s="6"/>
      <c r="BM309" s="6"/>
      <c r="BN309" s="6"/>
    </row>
    <row r="310" spans="1:66" ht="15.7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113"/>
      <c r="BH310" s="6"/>
      <c r="BI310" s="44"/>
      <c r="BJ310" s="6"/>
      <c r="BK310" s="6"/>
      <c r="BL310" s="6"/>
      <c r="BM310" s="6"/>
      <c r="BN310" s="6"/>
    </row>
    <row r="311" spans="1:66" ht="15.75" customHeight="1"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113"/>
      <c r="BH311" s="6"/>
      <c r="BI311" s="44"/>
      <c r="BJ311" s="6"/>
      <c r="BK311" s="6"/>
      <c r="BL311" s="6"/>
      <c r="BM311" s="6"/>
      <c r="BN311" s="6"/>
    </row>
    <row r="312" spans="1:66" ht="15.7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113"/>
      <c r="BH312" s="6"/>
      <c r="BI312" s="44"/>
      <c r="BJ312" s="6"/>
      <c r="BK312" s="6"/>
      <c r="BL312" s="6"/>
      <c r="BM312" s="6"/>
      <c r="BN312" s="6"/>
    </row>
    <row r="313" spans="1:66" ht="15.7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113"/>
      <c r="BH313" s="6"/>
      <c r="BI313" s="44"/>
      <c r="BJ313" s="6"/>
      <c r="BK313" s="6"/>
      <c r="BL313" s="6"/>
      <c r="BM313" s="6"/>
      <c r="BN313" s="6"/>
    </row>
    <row r="314" spans="1:66" ht="15.7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113"/>
      <c r="BH314" s="6"/>
      <c r="BI314" s="44"/>
      <c r="BJ314" s="6"/>
      <c r="BK314" s="6"/>
      <c r="BL314" s="6"/>
      <c r="BM314" s="6"/>
      <c r="BN314" s="6"/>
    </row>
    <row r="315" spans="1:66" ht="15.7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113"/>
      <c r="BH315" s="6"/>
      <c r="BI315" s="44"/>
      <c r="BJ315" s="6"/>
      <c r="BK315" s="6"/>
      <c r="BL315" s="6"/>
      <c r="BM315" s="6"/>
      <c r="BN315" s="6"/>
    </row>
    <row r="316" spans="1:66" ht="15.7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113"/>
      <c r="BH316" s="6"/>
      <c r="BI316" s="44"/>
      <c r="BJ316" s="6"/>
      <c r="BK316" s="6"/>
      <c r="BL316" s="6"/>
      <c r="BM316" s="6"/>
      <c r="BN316" s="6"/>
    </row>
    <row r="317" spans="1:66" ht="15.7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113"/>
      <c r="BH317" s="6"/>
      <c r="BI317" s="44"/>
      <c r="BJ317" s="6"/>
      <c r="BK317" s="6"/>
      <c r="BL317" s="6"/>
      <c r="BM317" s="6"/>
      <c r="BN317" s="6"/>
    </row>
    <row r="318" spans="1:66" ht="15.7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113"/>
      <c r="BH318" s="6"/>
      <c r="BI318" s="44"/>
      <c r="BJ318" s="6"/>
      <c r="BK318" s="6"/>
      <c r="BL318" s="6"/>
      <c r="BM318" s="6"/>
      <c r="BN318" s="6"/>
    </row>
    <row r="319" spans="1:66" ht="15.75" customHeight="1"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113"/>
      <c r="BH319" s="6"/>
      <c r="BI319" s="44"/>
      <c r="BJ319" s="6"/>
      <c r="BK319" s="6"/>
      <c r="BL319" s="6"/>
      <c r="BM319" s="6"/>
      <c r="BN319" s="6"/>
    </row>
    <row r="320" spans="1:66" ht="15.75" customHeight="1"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113"/>
      <c r="BH320" s="6"/>
      <c r="BI320" s="44"/>
      <c r="BJ320" s="6"/>
      <c r="BK320" s="6"/>
      <c r="BL320" s="6"/>
      <c r="BM320" s="6"/>
      <c r="BN320" s="6"/>
    </row>
    <row r="321" spans="1:66" ht="15.75" customHeight="1"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113"/>
      <c r="BH321" s="6"/>
      <c r="BI321" s="44"/>
      <c r="BJ321" s="6"/>
      <c r="BK321" s="6"/>
      <c r="BL321" s="6"/>
      <c r="BM321" s="6"/>
      <c r="BN321" s="6"/>
    </row>
    <row r="322" spans="1:66" ht="15.7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113"/>
      <c r="BH322" s="6"/>
      <c r="BI322" s="44"/>
      <c r="BJ322" s="6"/>
      <c r="BK322" s="6"/>
      <c r="BL322" s="6"/>
      <c r="BM322" s="6"/>
      <c r="BN322" s="6"/>
    </row>
    <row r="323" spans="1:66" ht="15.75" customHeight="1"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113"/>
      <c r="BH323" s="6"/>
      <c r="BI323" s="44"/>
      <c r="BJ323" s="6"/>
      <c r="BK323" s="6"/>
      <c r="BL323" s="6"/>
      <c r="BM323" s="6"/>
      <c r="BN323" s="6"/>
    </row>
    <row r="324" spans="1:66" ht="15.75" customHeight="1"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113"/>
      <c r="BH324" s="6"/>
      <c r="BI324" s="44"/>
      <c r="BJ324" s="6"/>
      <c r="BK324" s="6"/>
      <c r="BL324" s="6"/>
      <c r="BM324" s="6"/>
      <c r="BN324" s="6"/>
    </row>
    <row r="325" spans="1:66" ht="15.7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113"/>
      <c r="BH325" s="6"/>
      <c r="BI325" s="44"/>
      <c r="BJ325" s="6"/>
      <c r="BK325" s="6"/>
      <c r="BL325" s="6"/>
      <c r="BM325" s="6"/>
      <c r="BN325" s="6"/>
    </row>
    <row r="326" spans="1:66" ht="15.7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113"/>
      <c r="BH326" s="6"/>
      <c r="BI326" s="44"/>
      <c r="BJ326" s="6"/>
      <c r="BK326" s="6"/>
      <c r="BL326" s="6"/>
      <c r="BM326" s="6"/>
      <c r="BN326" s="6"/>
    </row>
    <row r="327" spans="1:66" ht="15.75" customHeight="1"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113"/>
      <c r="BH327" s="6"/>
      <c r="BI327" s="44"/>
      <c r="BJ327" s="6"/>
      <c r="BK327" s="6"/>
      <c r="BL327" s="6"/>
      <c r="BM327" s="6"/>
      <c r="BN327" s="6"/>
    </row>
    <row r="328" spans="1:66" ht="15.7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113"/>
      <c r="BH328" s="6"/>
      <c r="BI328" s="44"/>
      <c r="BJ328" s="6"/>
      <c r="BK328" s="6"/>
      <c r="BL328" s="6"/>
      <c r="BM328" s="6"/>
      <c r="BN328" s="6"/>
    </row>
    <row r="329" spans="1:66" ht="15.75" customHeight="1"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113"/>
      <c r="BH329" s="6"/>
      <c r="BI329" s="44"/>
      <c r="BJ329" s="6"/>
      <c r="BK329" s="6"/>
      <c r="BL329" s="6"/>
      <c r="BM329" s="6"/>
      <c r="BN329" s="6"/>
    </row>
    <row r="330" spans="1:66" ht="15.75" customHeight="1"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113"/>
      <c r="BH330" s="6"/>
      <c r="BI330" s="44"/>
      <c r="BJ330" s="6"/>
      <c r="BK330" s="6"/>
      <c r="BL330" s="6"/>
      <c r="BM330" s="6"/>
      <c r="BN330" s="6"/>
    </row>
    <row r="331" spans="1:66" ht="15.75" customHeight="1"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113"/>
      <c r="BH331" s="6"/>
      <c r="BI331" s="44"/>
      <c r="BJ331" s="6"/>
      <c r="BK331" s="6"/>
      <c r="BL331" s="6"/>
      <c r="BM331" s="6"/>
      <c r="BN331" s="6"/>
    </row>
    <row r="332" spans="1:66" ht="15.7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113"/>
      <c r="BH332" s="6"/>
      <c r="BI332" s="44"/>
      <c r="BJ332" s="6"/>
      <c r="BK332" s="6"/>
      <c r="BL332" s="6"/>
      <c r="BM332" s="6"/>
      <c r="BN332" s="6"/>
    </row>
    <row r="333" spans="1:66" ht="15.75" customHeight="1"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113"/>
      <c r="BH333" s="6"/>
      <c r="BI333" s="44"/>
      <c r="BJ333" s="6"/>
      <c r="BK333" s="6"/>
      <c r="BL333" s="6"/>
      <c r="BM333" s="6"/>
      <c r="BN333" s="6"/>
    </row>
    <row r="334" spans="1:66" ht="15.7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113"/>
      <c r="BH334" s="6"/>
      <c r="BI334" s="44"/>
      <c r="BJ334" s="6"/>
      <c r="BK334" s="6"/>
      <c r="BL334" s="6"/>
      <c r="BM334" s="6"/>
      <c r="BN334" s="6"/>
    </row>
    <row r="335" spans="1:66" ht="15.75" customHeight="1"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113"/>
      <c r="BH335" s="6"/>
      <c r="BI335" s="44"/>
      <c r="BJ335" s="6"/>
      <c r="BK335" s="6"/>
      <c r="BL335" s="6"/>
      <c r="BM335" s="6"/>
      <c r="BN335" s="6"/>
    </row>
    <row r="336" spans="1:66" ht="15.7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113"/>
      <c r="BH336" s="6"/>
      <c r="BI336" s="44"/>
      <c r="BJ336" s="6"/>
      <c r="BK336" s="6"/>
      <c r="BL336" s="6"/>
      <c r="BM336" s="6"/>
      <c r="BN336" s="6"/>
    </row>
    <row r="337" spans="1:66" ht="15.75" customHeight="1"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113"/>
      <c r="BH337" s="6"/>
      <c r="BI337" s="44"/>
      <c r="BJ337" s="6"/>
      <c r="BK337" s="6"/>
      <c r="BL337" s="6"/>
      <c r="BM337" s="6"/>
      <c r="BN337" s="6"/>
    </row>
    <row r="338" spans="1:66" ht="15.75" customHeight="1"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113"/>
      <c r="BH338" s="6"/>
      <c r="BI338" s="44"/>
      <c r="BJ338" s="6"/>
      <c r="BK338" s="6"/>
      <c r="BL338" s="6"/>
      <c r="BM338" s="6"/>
      <c r="BN338" s="6"/>
    </row>
    <row r="339" spans="1:66" ht="15.75" customHeight="1"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113"/>
      <c r="BH339" s="6"/>
      <c r="BI339" s="44"/>
      <c r="BJ339" s="6"/>
      <c r="BK339" s="6"/>
      <c r="BL339" s="6"/>
      <c r="BM339" s="6"/>
      <c r="BN339" s="6"/>
    </row>
    <row r="340" spans="1:66" ht="15.75" customHeight="1"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113"/>
      <c r="BH340" s="6"/>
      <c r="BI340" s="44"/>
      <c r="BJ340" s="6"/>
      <c r="BK340" s="6"/>
      <c r="BL340" s="6"/>
      <c r="BM340" s="6"/>
      <c r="BN340" s="6"/>
    </row>
    <row r="341" spans="1:66" ht="15.75" customHeight="1"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113"/>
      <c r="BH341" s="6"/>
      <c r="BI341" s="44"/>
      <c r="BJ341" s="6"/>
      <c r="BK341" s="6"/>
      <c r="BL341" s="6"/>
      <c r="BM341" s="6"/>
      <c r="BN341" s="6"/>
    </row>
    <row r="342" spans="1:66" ht="15.75" customHeight="1"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113"/>
      <c r="BH342" s="6"/>
      <c r="BI342" s="44"/>
      <c r="BJ342" s="6"/>
      <c r="BK342" s="6"/>
      <c r="BL342" s="6"/>
      <c r="BM342" s="6"/>
      <c r="BN342" s="6"/>
    </row>
    <row r="343" spans="1:66" ht="15.75" customHeight="1"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113"/>
      <c r="BH343" s="6"/>
      <c r="BI343" s="44"/>
      <c r="BJ343" s="6"/>
      <c r="BK343" s="6"/>
      <c r="BL343" s="6"/>
      <c r="BM343" s="6"/>
      <c r="BN343" s="6"/>
    </row>
    <row r="344" spans="1:66" ht="15.75" customHeight="1"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113"/>
      <c r="BH344" s="6"/>
      <c r="BI344" s="44"/>
      <c r="BJ344" s="6"/>
      <c r="BK344" s="6"/>
      <c r="BL344" s="6"/>
      <c r="BM344" s="6"/>
      <c r="BN344" s="6"/>
    </row>
    <row r="345" spans="1:66" ht="15.75" customHeight="1"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113"/>
      <c r="BH345" s="6"/>
      <c r="BI345" s="44"/>
      <c r="BJ345" s="6"/>
      <c r="BK345" s="6"/>
      <c r="BL345" s="6"/>
      <c r="BM345" s="6"/>
      <c r="BN345" s="6"/>
    </row>
    <row r="346" spans="1:66" ht="15.75" customHeight="1"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113"/>
      <c r="BH346" s="6"/>
      <c r="BI346" s="44"/>
      <c r="BJ346" s="6"/>
      <c r="BK346" s="6"/>
      <c r="BL346" s="6"/>
      <c r="BM346" s="6"/>
      <c r="BN346" s="6"/>
    </row>
    <row r="347" spans="1:66" ht="15.75" customHeight="1"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113"/>
      <c r="BH347" s="6"/>
      <c r="BI347" s="44"/>
      <c r="BJ347" s="6"/>
      <c r="BK347" s="6"/>
      <c r="BL347" s="6"/>
      <c r="BM347" s="6"/>
      <c r="BN347" s="6"/>
    </row>
    <row r="348" spans="1:66" ht="15.75" customHeight="1"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113"/>
      <c r="BH348" s="6"/>
      <c r="BI348" s="44"/>
      <c r="BJ348" s="6"/>
      <c r="BK348" s="6"/>
      <c r="BL348" s="6"/>
      <c r="BM348" s="6"/>
      <c r="BN348" s="6"/>
    </row>
    <row r="349" spans="1:66" ht="15.75" customHeight="1"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113"/>
      <c r="BH349" s="6"/>
      <c r="BI349" s="44"/>
      <c r="BJ349" s="6"/>
      <c r="BK349" s="6"/>
      <c r="BL349" s="6"/>
      <c r="BM349" s="6"/>
      <c r="BN349" s="6"/>
    </row>
    <row r="350" spans="1:66" ht="15.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113"/>
      <c r="BH350" s="6"/>
      <c r="BI350" s="44"/>
      <c r="BJ350" s="6"/>
      <c r="BK350" s="6"/>
      <c r="BL350" s="6"/>
      <c r="BM350" s="6"/>
      <c r="BN350" s="6"/>
    </row>
    <row r="351" spans="1:66" ht="15.75" customHeight="1"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113"/>
      <c r="BH351" s="6"/>
      <c r="BI351" s="44"/>
      <c r="BJ351" s="6"/>
      <c r="BK351" s="6"/>
      <c r="BL351" s="6"/>
      <c r="BM351" s="6"/>
      <c r="BN351" s="6"/>
    </row>
    <row r="352" spans="1:66" ht="15.75" customHeight="1"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113"/>
      <c r="BH352" s="6"/>
      <c r="BI352" s="44"/>
      <c r="BJ352" s="6"/>
      <c r="BK352" s="6"/>
      <c r="BL352" s="6"/>
      <c r="BM352" s="6"/>
      <c r="BN352" s="6"/>
    </row>
    <row r="353" spans="1:66" ht="15.75" customHeight="1"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113"/>
      <c r="BH353" s="6"/>
      <c r="BI353" s="44"/>
      <c r="BJ353" s="6"/>
      <c r="BK353" s="6"/>
      <c r="BL353" s="6"/>
      <c r="BM353" s="6"/>
      <c r="BN353" s="6"/>
    </row>
    <row r="354" spans="1:66" ht="15.75" customHeight="1"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113"/>
      <c r="BH354" s="6"/>
      <c r="BI354" s="44"/>
      <c r="BJ354" s="6"/>
      <c r="BK354" s="6"/>
      <c r="BL354" s="6"/>
      <c r="BM354" s="6"/>
      <c r="BN354" s="6"/>
    </row>
    <row r="355" spans="1:66" ht="15.75" customHeight="1"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113"/>
      <c r="BH355" s="6"/>
      <c r="BI355" s="44"/>
      <c r="BJ355" s="6"/>
      <c r="BK355" s="6"/>
      <c r="BL355" s="6"/>
      <c r="BM355" s="6"/>
      <c r="BN355" s="6"/>
    </row>
    <row r="356" spans="1:66" ht="15.75" customHeight="1"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113"/>
      <c r="BH356" s="6"/>
      <c r="BI356" s="44"/>
      <c r="BJ356" s="6"/>
      <c r="BK356" s="6"/>
      <c r="BL356" s="6"/>
      <c r="BM356" s="6"/>
      <c r="BN356" s="6"/>
    </row>
    <row r="357" spans="1:66" ht="15.75" customHeight="1"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113"/>
      <c r="BH357" s="6"/>
      <c r="BI357" s="44"/>
      <c r="BJ357" s="6"/>
      <c r="BK357" s="6"/>
      <c r="BL357" s="6"/>
      <c r="BM357" s="6"/>
      <c r="BN357" s="6"/>
    </row>
    <row r="358" spans="1:66" ht="15.75" customHeight="1"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113"/>
      <c r="BH358" s="6"/>
      <c r="BI358" s="44"/>
      <c r="BJ358" s="6"/>
      <c r="BK358" s="6"/>
      <c r="BL358" s="6"/>
      <c r="BM358" s="6"/>
      <c r="BN358" s="6"/>
    </row>
    <row r="359" spans="1:66" ht="15.75" customHeight="1"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113"/>
      <c r="BH359" s="6"/>
      <c r="BI359" s="44"/>
      <c r="BJ359" s="6"/>
      <c r="BK359" s="6"/>
      <c r="BL359" s="6"/>
      <c r="BM359" s="6"/>
      <c r="BN359" s="6"/>
    </row>
    <row r="360" spans="1:66" ht="15.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113"/>
      <c r="BH360" s="6"/>
      <c r="BI360" s="44"/>
      <c r="BJ360" s="6"/>
      <c r="BK360" s="6"/>
      <c r="BL360" s="6"/>
      <c r="BM360" s="6"/>
      <c r="BN360" s="6"/>
    </row>
    <row r="361" spans="1:66" ht="15.75" customHeight="1"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113"/>
      <c r="BH361" s="6"/>
      <c r="BI361" s="44"/>
      <c r="BJ361" s="6"/>
      <c r="BK361" s="6"/>
      <c r="BL361" s="6"/>
      <c r="BM361" s="6"/>
      <c r="BN361" s="6"/>
    </row>
    <row r="362" spans="1:66" ht="15.75" customHeight="1"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113"/>
      <c r="BH362" s="6"/>
      <c r="BI362" s="44"/>
      <c r="BJ362" s="6"/>
      <c r="BK362" s="6"/>
      <c r="BL362" s="6"/>
      <c r="BM362" s="6"/>
      <c r="BN362" s="6"/>
    </row>
    <row r="363" spans="1:66" ht="15.75" customHeight="1"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113"/>
      <c r="BH363" s="6"/>
      <c r="BI363" s="44"/>
      <c r="BJ363" s="6"/>
      <c r="BK363" s="6"/>
      <c r="BL363" s="6"/>
      <c r="BM363" s="6"/>
      <c r="BN363" s="6"/>
    </row>
    <row r="364" spans="1:66" ht="15.75" customHeight="1"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113"/>
      <c r="BH364" s="6"/>
      <c r="BI364" s="44"/>
      <c r="BJ364" s="6"/>
      <c r="BK364" s="6"/>
      <c r="BL364" s="6"/>
      <c r="BM364" s="6"/>
      <c r="BN364" s="6"/>
    </row>
    <row r="365" spans="1:66" ht="15.75" customHeight="1"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113"/>
      <c r="BH365" s="6"/>
      <c r="BI365" s="44"/>
      <c r="BJ365" s="6"/>
      <c r="BK365" s="6"/>
      <c r="BL365" s="6"/>
      <c r="BM365" s="6"/>
      <c r="BN365" s="6"/>
    </row>
    <row r="366" spans="1:66" ht="15.75" customHeight="1"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113"/>
      <c r="BH366" s="6"/>
      <c r="BI366" s="44"/>
      <c r="BJ366" s="6"/>
      <c r="BK366" s="6"/>
      <c r="BL366" s="6"/>
      <c r="BM366" s="6"/>
      <c r="BN366" s="6"/>
    </row>
    <row r="367" spans="1:66" ht="15.75" customHeight="1"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113"/>
      <c r="BH367" s="6"/>
      <c r="BI367" s="44"/>
      <c r="BJ367" s="6"/>
      <c r="BK367" s="6"/>
      <c r="BL367" s="6"/>
      <c r="BM367" s="6"/>
      <c r="BN367" s="6"/>
    </row>
    <row r="368" spans="1:66" ht="15.75" customHeight="1"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113"/>
      <c r="BH368" s="6"/>
      <c r="BI368" s="44"/>
      <c r="BJ368" s="6"/>
      <c r="BK368" s="6"/>
      <c r="BL368" s="6"/>
      <c r="BM368" s="6"/>
      <c r="BN368" s="6"/>
    </row>
    <row r="369" spans="1:66" ht="15.75" customHeight="1"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113"/>
      <c r="BH369" s="6"/>
      <c r="BI369" s="44"/>
      <c r="BJ369" s="6"/>
      <c r="BK369" s="6"/>
      <c r="BL369" s="6"/>
      <c r="BM369" s="6"/>
      <c r="BN369" s="6"/>
    </row>
    <row r="370" spans="1:66" ht="15.75"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113"/>
      <c r="BH370" s="6"/>
      <c r="BI370" s="44"/>
      <c r="BJ370" s="6"/>
      <c r="BK370" s="6"/>
      <c r="BL370" s="6"/>
      <c r="BM370" s="6"/>
      <c r="BN370" s="6"/>
    </row>
    <row r="371" spans="1:66" ht="15.75" customHeight="1"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113"/>
      <c r="BH371" s="6"/>
      <c r="BI371" s="44"/>
      <c r="BJ371" s="6"/>
      <c r="BK371" s="6"/>
      <c r="BL371" s="6"/>
      <c r="BM371" s="6"/>
      <c r="BN371" s="6"/>
    </row>
    <row r="372" spans="1:66" ht="15.75" customHeight="1"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113"/>
      <c r="BH372" s="6"/>
      <c r="BI372" s="44"/>
      <c r="BJ372" s="6"/>
      <c r="BK372" s="6"/>
      <c r="BL372" s="6"/>
      <c r="BM372" s="6"/>
      <c r="BN372" s="6"/>
    </row>
    <row r="373" spans="1:66" ht="15.75" customHeight="1"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113"/>
      <c r="BH373" s="6"/>
      <c r="BI373" s="44"/>
      <c r="BJ373" s="6"/>
      <c r="BK373" s="6"/>
      <c r="BL373" s="6"/>
      <c r="BM373" s="6"/>
      <c r="BN373" s="6"/>
    </row>
    <row r="374" spans="1:66" ht="15.75" customHeight="1"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113"/>
      <c r="BH374" s="6"/>
      <c r="BI374" s="44"/>
      <c r="BJ374" s="6"/>
      <c r="BK374" s="6"/>
      <c r="BL374" s="6"/>
      <c r="BM374" s="6"/>
      <c r="BN374" s="6"/>
    </row>
    <row r="375" spans="1:66" ht="15.75" customHeight="1"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113"/>
      <c r="BH375" s="6"/>
      <c r="BI375" s="44"/>
      <c r="BJ375" s="6"/>
      <c r="BK375" s="6"/>
      <c r="BL375" s="6"/>
      <c r="BM375" s="6"/>
      <c r="BN375" s="6"/>
    </row>
    <row r="376" spans="1:66" ht="15.75" customHeight="1"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113"/>
      <c r="BH376" s="6"/>
      <c r="BI376" s="44"/>
      <c r="BJ376" s="6"/>
      <c r="BK376" s="6"/>
      <c r="BL376" s="6"/>
      <c r="BM376" s="6"/>
      <c r="BN376" s="6"/>
    </row>
    <row r="377" spans="1:66" ht="15.75" customHeight="1"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113"/>
      <c r="BH377" s="6"/>
      <c r="BI377" s="44"/>
      <c r="BJ377" s="6"/>
      <c r="BK377" s="6"/>
      <c r="BL377" s="6"/>
      <c r="BM377" s="6"/>
      <c r="BN377" s="6"/>
    </row>
    <row r="378" spans="1:66" ht="15.7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113"/>
      <c r="BH378" s="6"/>
      <c r="BI378" s="44"/>
      <c r="BJ378" s="6"/>
      <c r="BK378" s="6"/>
      <c r="BL378" s="6"/>
      <c r="BM378" s="6"/>
      <c r="BN378" s="6"/>
    </row>
    <row r="379" spans="1:66" ht="15.75" customHeight="1"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113"/>
      <c r="BH379" s="6"/>
      <c r="BI379" s="44"/>
      <c r="BJ379" s="6"/>
      <c r="BK379" s="6"/>
      <c r="BL379" s="6"/>
      <c r="BM379" s="6"/>
      <c r="BN379" s="6"/>
    </row>
    <row r="380" spans="1:66" ht="15.75" customHeight="1"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113"/>
      <c r="BH380" s="6"/>
      <c r="BI380" s="44"/>
      <c r="BJ380" s="6"/>
      <c r="BK380" s="6"/>
      <c r="BL380" s="6"/>
      <c r="BM380" s="6"/>
      <c r="BN380" s="6"/>
    </row>
    <row r="381" spans="1:66" ht="15.75" customHeight="1"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113"/>
      <c r="BH381" s="6"/>
      <c r="BI381" s="44"/>
      <c r="BJ381" s="6"/>
      <c r="BK381" s="6"/>
      <c r="BL381" s="6"/>
      <c r="BM381" s="6"/>
      <c r="BN381" s="6"/>
    </row>
    <row r="382" spans="1:66" ht="15.75" customHeight="1"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113"/>
      <c r="BH382" s="6"/>
      <c r="BI382" s="44"/>
      <c r="BJ382" s="6"/>
      <c r="BK382" s="6"/>
      <c r="BL382" s="6"/>
      <c r="BM382" s="6"/>
      <c r="BN382" s="6"/>
    </row>
    <row r="383" spans="1:66" ht="15.75" customHeight="1"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113"/>
      <c r="BH383" s="6"/>
      <c r="BI383" s="44"/>
      <c r="BJ383" s="6"/>
      <c r="BK383" s="6"/>
      <c r="BL383" s="6"/>
      <c r="BM383" s="6"/>
      <c r="BN383" s="6"/>
    </row>
    <row r="384" spans="1:66" ht="15.75" customHeight="1"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113"/>
      <c r="BH384" s="6"/>
      <c r="BI384" s="44"/>
      <c r="BJ384" s="6"/>
      <c r="BK384" s="6"/>
      <c r="BL384" s="6"/>
      <c r="BM384" s="6"/>
      <c r="BN384" s="6"/>
    </row>
    <row r="385" spans="1:66" ht="15.75" customHeight="1"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113"/>
      <c r="BH385" s="6"/>
      <c r="BI385" s="44"/>
      <c r="BJ385" s="6"/>
      <c r="BK385" s="6"/>
      <c r="BL385" s="6"/>
      <c r="BM385" s="6"/>
      <c r="BN385" s="6"/>
    </row>
    <row r="386" spans="1:66" ht="15.75" customHeight="1"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113"/>
      <c r="BH386" s="6"/>
      <c r="BI386" s="44"/>
      <c r="BJ386" s="6"/>
      <c r="BK386" s="6"/>
      <c r="BL386" s="6"/>
      <c r="BM386" s="6"/>
      <c r="BN386" s="6"/>
    </row>
    <row r="387" spans="1:66" ht="15.75" customHeight="1"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113"/>
      <c r="BH387" s="6"/>
      <c r="BI387" s="44"/>
      <c r="BJ387" s="6"/>
      <c r="BK387" s="6"/>
      <c r="BL387" s="6"/>
      <c r="BM387" s="6"/>
      <c r="BN387" s="6"/>
    </row>
    <row r="388" spans="1:66" ht="15.75" customHeight="1"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113"/>
      <c r="BH388" s="6"/>
      <c r="BI388" s="44"/>
      <c r="BJ388" s="6"/>
      <c r="BK388" s="6"/>
      <c r="BL388" s="6"/>
      <c r="BM388" s="6"/>
      <c r="BN388" s="6"/>
    </row>
    <row r="389" spans="1:66" ht="15.75" customHeight="1"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113"/>
      <c r="BH389" s="6"/>
      <c r="BI389" s="44"/>
      <c r="BJ389" s="6"/>
      <c r="BK389" s="6"/>
      <c r="BL389" s="6"/>
      <c r="BM389" s="6"/>
      <c r="BN389" s="6"/>
    </row>
    <row r="390" spans="1:66" ht="15.75" customHeight="1"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113"/>
      <c r="BH390" s="6"/>
      <c r="BI390" s="44"/>
      <c r="BJ390" s="6"/>
      <c r="BK390" s="6"/>
      <c r="BL390" s="6"/>
      <c r="BM390" s="6"/>
      <c r="BN390" s="6"/>
    </row>
    <row r="391" spans="1:66" ht="15.75" customHeight="1"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113"/>
      <c r="BH391" s="6"/>
      <c r="BI391" s="44"/>
      <c r="BJ391" s="6"/>
      <c r="BK391" s="6"/>
      <c r="BL391" s="6"/>
      <c r="BM391" s="6"/>
      <c r="BN391" s="6"/>
    </row>
    <row r="392" spans="1:66" ht="15.75" customHeight="1"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113"/>
      <c r="BH392" s="6"/>
      <c r="BI392" s="44"/>
      <c r="BJ392" s="6"/>
      <c r="BK392" s="6"/>
      <c r="BL392" s="6"/>
      <c r="BM392" s="6"/>
      <c r="BN392" s="6"/>
    </row>
    <row r="393" spans="1:66" ht="15.75" customHeight="1"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113"/>
      <c r="BH393" s="6"/>
      <c r="BI393" s="44"/>
      <c r="BJ393" s="6"/>
      <c r="BK393" s="6"/>
      <c r="BL393" s="6"/>
      <c r="BM393" s="6"/>
      <c r="BN393" s="6"/>
    </row>
    <row r="394" spans="1:66" ht="15.75" customHeight="1"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113"/>
      <c r="BH394" s="6"/>
      <c r="BI394" s="44"/>
      <c r="BJ394" s="6"/>
      <c r="BK394" s="6"/>
      <c r="BL394" s="6"/>
      <c r="BM394" s="6"/>
      <c r="BN394" s="6"/>
    </row>
    <row r="395" spans="1:66" ht="15.75" customHeight="1"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113"/>
      <c r="BH395" s="6"/>
      <c r="BI395" s="44"/>
      <c r="BJ395" s="6"/>
      <c r="BK395" s="6"/>
      <c r="BL395" s="6"/>
      <c r="BM395" s="6"/>
      <c r="BN395" s="6"/>
    </row>
    <row r="396" spans="1:66" ht="15.75" customHeight="1"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113"/>
      <c r="BH396" s="6"/>
      <c r="BI396" s="44"/>
      <c r="BJ396" s="6"/>
      <c r="BK396" s="6"/>
      <c r="BL396" s="6"/>
      <c r="BM396" s="6"/>
      <c r="BN396" s="6"/>
    </row>
    <row r="397" spans="1:66" ht="15.75" customHeight="1"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113"/>
      <c r="BH397" s="6"/>
      <c r="BI397" s="44"/>
      <c r="BJ397" s="6"/>
      <c r="BK397" s="6"/>
      <c r="BL397" s="6"/>
      <c r="BM397" s="6"/>
      <c r="BN397" s="6"/>
    </row>
    <row r="398" spans="1:66" ht="15.75" customHeight="1"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113"/>
      <c r="BH398" s="6"/>
      <c r="BI398" s="44"/>
      <c r="BJ398" s="6"/>
      <c r="BK398" s="6"/>
      <c r="BL398" s="6"/>
      <c r="BM398" s="6"/>
      <c r="BN398" s="6"/>
    </row>
    <row r="399" spans="1:66" ht="15.75" customHeight="1"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113"/>
      <c r="BH399" s="6"/>
      <c r="BI399" s="44"/>
      <c r="BJ399" s="6"/>
      <c r="BK399" s="6"/>
      <c r="BL399" s="6"/>
      <c r="BM399" s="6"/>
      <c r="BN399" s="6"/>
    </row>
    <row r="400" spans="1:66" ht="15.75" customHeight="1"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113"/>
      <c r="BH400" s="6"/>
      <c r="BI400" s="44"/>
      <c r="BJ400" s="6"/>
      <c r="BK400" s="6"/>
      <c r="BL400" s="6"/>
      <c r="BM400" s="6"/>
      <c r="BN400" s="6"/>
    </row>
    <row r="401" spans="1:66" ht="15.75" customHeight="1"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113"/>
      <c r="BH401" s="6"/>
      <c r="BI401" s="44"/>
      <c r="BJ401" s="6"/>
      <c r="BK401" s="6"/>
      <c r="BL401" s="6"/>
      <c r="BM401" s="6"/>
      <c r="BN401" s="6"/>
    </row>
    <row r="402" spans="1:66" ht="15.75" customHeight="1"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113"/>
      <c r="BH402" s="6"/>
      <c r="BI402" s="44"/>
      <c r="BJ402" s="6"/>
      <c r="BK402" s="6"/>
      <c r="BL402" s="6"/>
      <c r="BM402" s="6"/>
      <c r="BN402" s="6"/>
    </row>
    <row r="403" spans="1:66" ht="15.75" customHeight="1"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113"/>
      <c r="BH403" s="6"/>
      <c r="BI403" s="44"/>
      <c r="BJ403" s="6"/>
      <c r="BK403" s="6"/>
      <c r="BL403" s="6"/>
      <c r="BM403" s="6"/>
      <c r="BN403" s="6"/>
    </row>
    <row r="404" spans="1:66" ht="15.75" customHeight="1"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113"/>
      <c r="BH404" s="6"/>
      <c r="BI404" s="44"/>
      <c r="BJ404" s="6"/>
      <c r="BK404" s="6"/>
      <c r="BL404" s="6"/>
      <c r="BM404" s="6"/>
      <c r="BN404" s="6"/>
    </row>
    <row r="405" spans="1:66" ht="15.75" customHeight="1"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113"/>
      <c r="BH405" s="6"/>
      <c r="BI405" s="44"/>
      <c r="BJ405" s="6"/>
      <c r="BK405" s="6"/>
      <c r="BL405" s="6"/>
      <c r="BM405" s="6"/>
      <c r="BN405" s="6"/>
    </row>
    <row r="406" spans="1:66" ht="15.75" customHeight="1"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113"/>
      <c r="BH406" s="6"/>
      <c r="BI406" s="44"/>
      <c r="BJ406" s="6"/>
      <c r="BK406" s="6"/>
      <c r="BL406" s="6"/>
      <c r="BM406" s="6"/>
      <c r="BN406" s="6"/>
    </row>
    <row r="407" spans="1:66" ht="15.75" customHeight="1"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113"/>
      <c r="BH407" s="6"/>
      <c r="BI407" s="44"/>
      <c r="BJ407" s="6"/>
      <c r="BK407" s="6"/>
      <c r="BL407" s="6"/>
      <c r="BM407" s="6"/>
      <c r="BN407" s="6"/>
    </row>
    <row r="408" spans="1:66" ht="15.75" customHeight="1"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113"/>
      <c r="BH408" s="6"/>
      <c r="BI408" s="44"/>
      <c r="BJ408" s="6"/>
      <c r="BK408" s="6"/>
      <c r="BL408" s="6"/>
      <c r="BM408" s="6"/>
      <c r="BN408" s="6"/>
    </row>
    <row r="409" spans="1:66" ht="15.75" customHeight="1"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113"/>
      <c r="BH409" s="6"/>
      <c r="BI409" s="44"/>
      <c r="BJ409" s="6"/>
      <c r="BK409" s="6"/>
      <c r="BL409" s="6"/>
      <c r="BM409" s="6"/>
      <c r="BN409" s="6"/>
    </row>
    <row r="410" spans="1:66" ht="15.75" customHeight="1"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113"/>
      <c r="BH410" s="6"/>
      <c r="BI410" s="44"/>
      <c r="BJ410" s="6"/>
      <c r="BK410" s="6"/>
      <c r="BL410" s="6"/>
      <c r="BM410" s="6"/>
      <c r="BN410" s="6"/>
    </row>
    <row r="411" spans="1:66" ht="15.75" customHeight="1"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113"/>
      <c r="BH411" s="6"/>
      <c r="BI411" s="44"/>
      <c r="BJ411" s="6"/>
      <c r="BK411" s="6"/>
      <c r="BL411" s="6"/>
      <c r="BM411" s="6"/>
      <c r="BN411" s="6"/>
    </row>
    <row r="412" spans="1:66" ht="15.75" customHeight="1"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113"/>
      <c r="BH412" s="6"/>
      <c r="BI412" s="44"/>
      <c r="BJ412" s="6"/>
      <c r="BK412" s="6"/>
      <c r="BL412" s="6"/>
      <c r="BM412" s="6"/>
      <c r="BN412" s="6"/>
    </row>
    <row r="413" spans="1:66" ht="15.75" customHeight="1"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113"/>
      <c r="BH413" s="6"/>
      <c r="BI413" s="44"/>
      <c r="BJ413" s="6"/>
      <c r="BK413" s="6"/>
      <c r="BL413" s="6"/>
      <c r="BM413" s="6"/>
      <c r="BN413" s="6"/>
    </row>
    <row r="414" spans="1:66" ht="15.75" customHeight="1"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113"/>
      <c r="BH414" s="6"/>
      <c r="BI414" s="44"/>
      <c r="BJ414" s="6"/>
      <c r="BK414" s="6"/>
      <c r="BL414" s="6"/>
      <c r="BM414" s="6"/>
      <c r="BN414" s="6"/>
    </row>
    <row r="415" spans="1:66" ht="15.75" customHeight="1"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113"/>
      <c r="BH415" s="6"/>
      <c r="BI415" s="44"/>
      <c r="BJ415" s="6"/>
      <c r="BK415" s="6"/>
      <c r="BL415" s="6"/>
      <c r="BM415" s="6"/>
      <c r="BN415" s="6"/>
    </row>
    <row r="416" spans="1:66" ht="15.75" customHeight="1"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113"/>
      <c r="BH416" s="6"/>
      <c r="BI416" s="44"/>
      <c r="BJ416" s="6"/>
      <c r="BK416" s="6"/>
      <c r="BL416" s="6"/>
      <c r="BM416" s="6"/>
      <c r="BN416" s="6"/>
    </row>
    <row r="417" spans="1:66" ht="15.75" customHeight="1"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113"/>
      <c r="BH417" s="6"/>
      <c r="BI417" s="44"/>
      <c r="BJ417" s="6"/>
      <c r="BK417" s="6"/>
      <c r="BL417" s="6"/>
      <c r="BM417" s="6"/>
      <c r="BN417" s="6"/>
    </row>
    <row r="418" spans="1:66" ht="15.75" customHeight="1"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113"/>
      <c r="BH418" s="6"/>
      <c r="BI418" s="44"/>
      <c r="BJ418" s="6"/>
      <c r="BK418" s="6"/>
      <c r="BL418" s="6"/>
      <c r="BM418" s="6"/>
      <c r="BN418" s="6"/>
    </row>
    <row r="419" spans="1:66" ht="15.75" customHeight="1"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113"/>
      <c r="BH419" s="6"/>
      <c r="BI419" s="44"/>
      <c r="BJ419" s="6"/>
      <c r="BK419" s="6"/>
      <c r="BL419" s="6"/>
      <c r="BM419" s="6"/>
      <c r="BN419" s="6"/>
    </row>
    <row r="420" spans="1:66" ht="15.75" customHeight="1"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113"/>
      <c r="BH420" s="6"/>
      <c r="BI420" s="44"/>
      <c r="BJ420" s="6"/>
      <c r="BK420" s="6"/>
      <c r="BL420" s="6"/>
      <c r="BM420" s="6"/>
      <c r="BN420" s="6"/>
    </row>
    <row r="421" spans="1:66" ht="15.75" customHeight="1"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113"/>
      <c r="BH421" s="6"/>
      <c r="BI421" s="44"/>
      <c r="BJ421" s="6"/>
      <c r="BK421" s="6"/>
      <c r="BL421" s="6"/>
      <c r="BM421" s="6"/>
      <c r="BN421" s="6"/>
    </row>
    <row r="422" spans="1:66" ht="15.75" customHeight="1"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113"/>
      <c r="BH422" s="6"/>
      <c r="BI422" s="44"/>
      <c r="BJ422" s="6"/>
      <c r="BK422" s="6"/>
      <c r="BL422" s="6"/>
      <c r="BM422" s="6"/>
      <c r="BN422" s="6"/>
    </row>
    <row r="423" spans="1:66" ht="15.75" customHeight="1"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113"/>
      <c r="BH423" s="6"/>
      <c r="BI423" s="44"/>
      <c r="BJ423" s="6"/>
      <c r="BK423" s="6"/>
      <c r="BL423" s="6"/>
      <c r="BM423" s="6"/>
      <c r="BN423" s="6"/>
    </row>
    <row r="424" spans="1:66" ht="15.75" customHeight="1"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113"/>
      <c r="BH424" s="6"/>
      <c r="BI424" s="44"/>
      <c r="BJ424" s="6"/>
      <c r="BK424" s="6"/>
      <c r="BL424" s="6"/>
      <c r="BM424" s="6"/>
      <c r="BN424" s="6"/>
    </row>
    <row r="425" spans="1:66" ht="15.75" customHeight="1"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113"/>
      <c r="BH425" s="6"/>
      <c r="BI425" s="44"/>
      <c r="BJ425" s="6"/>
      <c r="BK425" s="6"/>
      <c r="BL425" s="6"/>
      <c r="BM425" s="6"/>
      <c r="BN425" s="6"/>
    </row>
    <row r="426" spans="1:66" ht="15.75" customHeight="1"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113"/>
      <c r="BH426" s="6"/>
      <c r="BI426" s="44"/>
      <c r="BJ426" s="6"/>
      <c r="BK426" s="6"/>
      <c r="BL426" s="6"/>
      <c r="BM426" s="6"/>
      <c r="BN426" s="6"/>
    </row>
    <row r="427" spans="1:66" ht="15.75" customHeight="1"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113"/>
      <c r="BH427" s="6"/>
      <c r="BI427" s="44"/>
      <c r="BJ427" s="6"/>
      <c r="BK427" s="6"/>
      <c r="BL427" s="6"/>
      <c r="BM427" s="6"/>
      <c r="BN427" s="6"/>
    </row>
    <row r="428" spans="1:66" ht="15.75" customHeight="1"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113"/>
      <c r="BH428" s="6"/>
      <c r="BI428" s="44"/>
      <c r="BJ428" s="6"/>
      <c r="BK428" s="6"/>
      <c r="BL428" s="6"/>
      <c r="BM428" s="6"/>
      <c r="BN428" s="6"/>
    </row>
    <row r="429" spans="1:66" ht="15.75" customHeight="1"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113"/>
      <c r="BH429" s="6"/>
      <c r="BI429" s="44"/>
      <c r="BJ429" s="6"/>
      <c r="BK429" s="6"/>
      <c r="BL429" s="6"/>
      <c r="BM429" s="6"/>
      <c r="BN429" s="6"/>
    </row>
    <row r="430" spans="1:66" ht="15.75" customHeight="1"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113"/>
      <c r="BH430" s="6"/>
      <c r="BI430" s="44"/>
      <c r="BJ430" s="6"/>
      <c r="BK430" s="6"/>
      <c r="BL430" s="6"/>
      <c r="BM430" s="6"/>
      <c r="BN430" s="6"/>
    </row>
    <row r="431" spans="1:66" ht="15.75" customHeight="1"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113"/>
      <c r="BH431" s="6"/>
      <c r="BI431" s="44"/>
      <c r="BJ431" s="6"/>
      <c r="BK431" s="6"/>
      <c r="BL431" s="6"/>
      <c r="BM431" s="6"/>
      <c r="BN431" s="6"/>
    </row>
    <row r="432" spans="1:66" ht="15.75" customHeight="1"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113"/>
      <c r="BH432" s="6"/>
      <c r="BI432" s="44"/>
      <c r="BJ432" s="6"/>
      <c r="BK432" s="6"/>
      <c r="BL432" s="6"/>
      <c r="BM432" s="6"/>
      <c r="BN432" s="6"/>
    </row>
    <row r="433" spans="1:66" ht="15.75" customHeight="1"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113"/>
      <c r="BH433" s="6"/>
      <c r="BI433" s="44"/>
      <c r="BJ433" s="6"/>
      <c r="BK433" s="6"/>
      <c r="BL433" s="6"/>
      <c r="BM433" s="6"/>
      <c r="BN433" s="6"/>
    </row>
    <row r="434" spans="1:66" ht="15.75"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113"/>
      <c r="BH434" s="6"/>
      <c r="BI434" s="44"/>
      <c r="BJ434" s="6"/>
      <c r="BK434" s="6"/>
      <c r="BL434" s="6"/>
      <c r="BM434" s="6"/>
      <c r="BN434" s="6"/>
    </row>
    <row r="435" spans="1:66" ht="15.75" customHeight="1"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113"/>
      <c r="BH435" s="6"/>
      <c r="BI435" s="44"/>
      <c r="BJ435" s="6"/>
      <c r="BK435" s="6"/>
      <c r="BL435" s="6"/>
      <c r="BM435" s="6"/>
      <c r="BN435" s="6"/>
    </row>
    <row r="436" spans="1:66" ht="15.75" customHeight="1"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113"/>
      <c r="BH436" s="6"/>
      <c r="BI436" s="44"/>
      <c r="BJ436" s="6"/>
      <c r="BK436" s="6"/>
      <c r="BL436" s="6"/>
      <c r="BM436" s="6"/>
      <c r="BN436" s="6"/>
    </row>
    <row r="437" spans="1:66" ht="15.75" customHeight="1"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113"/>
      <c r="BH437" s="6"/>
      <c r="BI437" s="44"/>
      <c r="BJ437" s="6"/>
      <c r="BK437" s="6"/>
      <c r="BL437" s="6"/>
      <c r="BM437" s="6"/>
      <c r="BN437" s="6"/>
    </row>
    <row r="438" spans="1:66" ht="15.75" customHeight="1"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113"/>
      <c r="BH438" s="6"/>
      <c r="BI438" s="44"/>
      <c r="BJ438" s="6"/>
      <c r="BK438" s="6"/>
      <c r="BL438" s="6"/>
      <c r="BM438" s="6"/>
      <c r="BN438" s="6"/>
    </row>
    <row r="439" spans="1:66" ht="15.75" customHeight="1"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113"/>
      <c r="BH439" s="6"/>
      <c r="BI439" s="44"/>
      <c r="BJ439" s="6"/>
      <c r="BK439" s="6"/>
      <c r="BL439" s="6"/>
      <c r="BM439" s="6"/>
      <c r="BN439" s="6"/>
    </row>
    <row r="440" spans="1:66" ht="15.75" customHeight="1"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113"/>
      <c r="BH440" s="6"/>
      <c r="BI440" s="44"/>
      <c r="BJ440" s="6"/>
      <c r="BK440" s="6"/>
      <c r="BL440" s="6"/>
      <c r="BM440" s="6"/>
      <c r="BN440" s="6"/>
    </row>
    <row r="441" spans="1:66" ht="15.75" customHeight="1"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113"/>
      <c r="BH441" s="6"/>
      <c r="BI441" s="44"/>
      <c r="BJ441" s="6"/>
      <c r="BK441" s="6"/>
      <c r="BL441" s="6"/>
      <c r="BM441" s="6"/>
      <c r="BN441" s="6"/>
    </row>
    <row r="442" spans="1:66" ht="15.75" customHeight="1"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113"/>
      <c r="BH442" s="6"/>
      <c r="BI442" s="44"/>
      <c r="BJ442" s="6"/>
      <c r="BK442" s="6"/>
      <c r="BL442" s="6"/>
      <c r="BM442" s="6"/>
      <c r="BN442" s="6"/>
    </row>
    <row r="443" spans="1:66" ht="15.75" customHeight="1"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113"/>
      <c r="BH443" s="6"/>
      <c r="BI443" s="44"/>
      <c r="BJ443" s="6"/>
      <c r="BK443" s="6"/>
      <c r="BL443" s="6"/>
      <c r="BM443" s="6"/>
      <c r="BN443" s="6"/>
    </row>
    <row r="444" spans="1:66" ht="15.75" customHeight="1"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113"/>
      <c r="BH444" s="6"/>
      <c r="BI444" s="44"/>
      <c r="BJ444" s="6"/>
      <c r="BK444" s="6"/>
      <c r="BL444" s="6"/>
      <c r="BM444" s="6"/>
      <c r="BN444" s="6"/>
    </row>
    <row r="445" spans="1:66" ht="15.75" customHeight="1"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113"/>
      <c r="BH445" s="6"/>
      <c r="BI445" s="44"/>
      <c r="BJ445" s="6"/>
      <c r="BK445" s="6"/>
      <c r="BL445" s="6"/>
      <c r="BM445" s="6"/>
      <c r="BN445" s="6"/>
    </row>
    <row r="446" spans="1:66" ht="15.75"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113"/>
      <c r="BH446" s="6"/>
      <c r="BI446" s="44"/>
      <c r="BJ446" s="6"/>
      <c r="BK446" s="6"/>
      <c r="BL446" s="6"/>
      <c r="BM446" s="6"/>
      <c r="BN446" s="6"/>
    </row>
    <row r="447" spans="1:66" ht="15.75" customHeight="1"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113"/>
      <c r="BH447" s="6"/>
      <c r="BI447" s="44"/>
      <c r="BJ447" s="6"/>
      <c r="BK447" s="6"/>
      <c r="BL447" s="6"/>
      <c r="BM447" s="6"/>
      <c r="BN447" s="6"/>
    </row>
    <row r="448" spans="1:66" ht="15.75" customHeight="1"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113"/>
      <c r="BH448" s="6"/>
      <c r="BI448" s="44"/>
      <c r="BJ448" s="6"/>
      <c r="BK448" s="6"/>
      <c r="BL448" s="6"/>
      <c r="BM448" s="6"/>
      <c r="BN448" s="6"/>
    </row>
    <row r="449" spans="1:66" ht="15.75" customHeight="1"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113"/>
      <c r="BH449" s="6"/>
      <c r="BI449" s="44"/>
      <c r="BJ449" s="6"/>
      <c r="BK449" s="6"/>
      <c r="BL449" s="6"/>
      <c r="BM449" s="6"/>
      <c r="BN449" s="6"/>
    </row>
    <row r="450" spans="1:66" ht="15.75" customHeight="1"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113"/>
      <c r="BH450" s="6"/>
      <c r="BI450" s="44"/>
      <c r="BJ450" s="6"/>
      <c r="BK450" s="6"/>
      <c r="BL450" s="6"/>
      <c r="BM450" s="6"/>
      <c r="BN450" s="6"/>
    </row>
    <row r="451" spans="1:66" ht="15.75" customHeight="1"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113"/>
      <c r="BH451" s="6"/>
      <c r="BI451" s="44"/>
      <c r="BJ451" s="6"/>
      <c r="BK451" s="6"/>
      <c r="BL451" s="6"/>
      <c r="BM451" s="6"/>
      <c r="BN451" s="6"/>
    </row>
    <row r="452" spans="1:66" ht="15.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113"/>
      <c r="BH452" s="6"/>
      <c r="BI452" s="44"/>
      <c r="BJ452" s="6"/>
      <c r="BK452" s="6"/>
      <c r="BL452" s="6"/>
      <c r="BM452" s="6"/>
      <c r="BN452" s="6"/>
    </row>
    <row r="453" spans="1:66" ht="15.75" customHeight="1"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113"/>
      <c r="BH453" s="6"/>
      <c r="BI453" s="44"/>
      <c r="BJ453" s="6"/>
      <c r="BK453" s="6"/>
      <c r="BL453" s="6"/>
      <c r="BM453" s="6"/>
      <c r="BN453" s="6"/>
    </row>
    <row r="454" spans="1:66" ht="15.75" customHeight="1"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113"/>
      <c r="BH454" s="6"/>
      <c r="BI454" s="44"/>
      <c r="BJ454" s="6"/>
      <c r="BK454" s="6"/>
      <c r="BL454" s="6"/>
      <c r="BM454" s="6"/>
      <c r="BN454" s="6"/>
    </row>
    <row r="455" spans="1:66" ht="15.75" customHeight="1"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113"/>
      <c r="BH455" s="6"/>
      <c r="BI455" s="44"/>
      <c r="BJ455" s="6"/>
      <c r="BK455" s="6"/>
      <c r="BL455" s="6"/>
      <c r="BM455" s="6"/>
      <c r="BN455" s="6"/>
    </row>
    <row r="456" spans="1:66" ht="15.75" customHeight="1"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113"/>
      <c r="BH456" s="6"/>
      <c r="BI456" s="44"/>
      <c r="BJ456" s="6"/>
      <c r="BK456" s="6"/>
      <c r="BL456" s="6"/>
      <c r="BM456" s="6"/>
      <c r="BN456" s="6"/>
    </row>
    <row r="457" spans="1:66" ht="15.75" customHeight="1"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113"/>
      <c r="BH457" s="6"/>
      <c r="BI457" s="44"/>
      <c r="BJ457" s="6"/>
      <c r="BK457" s="6"/>
      <c r="BL457" s="6"/>
      <c r="BM457" s="6"/>
      <c r="BN457" s="6"/>
    </row>
    <row r="458" spans="1:66" ht="15.75" customHeight="1"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113"/>
      <c r="BH458" s="6"/>
      <c r="BI458" s="44"/>
      <c r="BJ458" s="6"/>
      <c r="BK458" s="6"/>
      <c r="BL458" s="6"/>
      <c r="BM458" s="6"/>
      <c r="BN458" s="6"/>
    </row>
    <row r="459" spans="1:66" ht="15.75" customHeight="1"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113"/>
      <c r="BH459" s="6"/>
      <c r="BI459" s="44"/>
      <c r="BJ459" s="6"/>
      <c r="BK459" s="6"/>
      <c r="BL459" s="6"/>
      <c r="BM459" s="6"/>
      <c r="BN459" s="6"/>
    </row>
    <row r="460" spans="1:66" ht="15.75" customHeight="1"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113"/>
      <c r="BH460" s="6"/>
      <c r="BI460" s="44"/>
      <c r="BJ460" s="6"/>
      <c r="BK460" s="6"/>
      <c r="BL460" s="6"/>
      <c r="BM460" s="6"/>
      <c r="BN460" s="6"/>
    </row>
    <row r="461" spans="1:66" ht="15.75" customHeight="1"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113"/>
      <c r="BH461" s="6"/>
      <c r="BI461" s="44"/>
      <c r="BJ461" s="6"/>
      <c r="BK461" s="6"/>
      <c r="BL461" s="6"/>
      <c r="BM461" s="6"/>
      <c r="BN461" s="6"/>
    </row>
    <row r="462" spans="1:66" ht="15.75" customHeight="1"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113"/>
      <c r="BH462" s="6"/>
      <c r="BI462" s="44"/>
      <c r="BJ462" s="6"/>
      <c r="BK462" s="6"/>
      <c r="BL462" s="6"/>
      <c r="BM462" s="6"/>
      <c r="BN462" s="6"/>
    </row>
    <row r="463" spans="1:66" ht="15.75" customHeight="1"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113"/>
      <c r="BH463" s="6"/>
      <c r="BI463" s="44"/>
      <c r="BJ463" s="6"/>
      <c r="BK463" s="6"/>
      <c r="BL463" s="6"/>
      <c r="BM463" s="6"/>
      <c r="BN463" s="6"/>
    </row>
    <row r="464" spans="1:66" ht="15.75" customHeight="1"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113"/>
      <c r="BH464" s="6"/>
      <c r="BI464" s="44"/>
      <c r="BJ464" s="6"/>
      <c r="BK464" s="6"/>
      <c r="BL464" s="6"/>
      <c r="BM464" s="6"/>
      <c r="BN464" s="6"/>
    </row>
    <row r="465" spans="1:66" ht="15.75" customHeight="1"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113"/>
      <c r="BH465" s="6"/>
      <c r="BI465" s="44"/>
      <c r="BJ465" s="6"/>
      <c r="BK465" s="6"/>
      <c r="BL465" s="6"/>
      <c r="BM465" s="6"/>
      <c r="BN465" s="6"/>
    </row>
    <row r="466" spans="1:66" ht="15.75" customHeight="1"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113"/>
      <c r="BH466" s="6"/>
      <c r="BI466" s="44"/>
      <c r="BJ466" s="6"/>
      <c r="BK466" s="6"/>
      <c r="BL466" s="6"/>
      <c r="BM466" s="6"/>
      <c r="BN466" s="6"/>
    </row>
    <row r="467" spans="1:66" ht="15.75" customHeight="1"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113"/>
      <c r="BH467" s="6"/>
      <c r="BI467" s="44"/>
      <c r="BJ467" s="6"/>
      <c r="BK467" s="6"/>
      <c r="BL467" s="6"/>
      <c r="BM467" s="6"/>
      <c r="BN467" s="6"/>
    </row>
    <row r="468" spans="1:66" ht="15.75" customHeight="1"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113"/>
      <c r="BH468" s="6"/>
      <c r="BI468" s="44"/>
      <c r="BJ468" s="6"/>
      <c r="BK468" s="6"/>
      <c r="BL468" s="6"/>
      <c r="BM468" s="6"/>
      <c r="BN468" s="6"/>
    </row>
    <row r="469" spans="1:66" ht="15.75" customHeight="1"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113"/>
      <c r="BH469" s="6"/>
      <c r="BI469" s="44"/>
      <c r="BJ469" s="6"/>
      <c r="BK469" s="6"/>
      <c r="BL469" s="6"/>
      <c r="BM469" s="6"/>
      <c r="BN469" s="6"/>
    </row>
    <row r="470" spans="1:66" ht="15.75" customHeight="1"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113"/>
      <c r="BH470" s="6"/>
      <c r="BI470" s="44"/>
      <c r="BJ470" s="6"/>
      <c r="BK470" s="6"/>
      <c r="BL470" s="6"/>
      <c r="BM470" s="6"/>
      <c r="BN470" s="6"/>
    </row>
    <row r="471" spans="1:66" ht="15.75" customHeight="1"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113"/>
      <c r="BH471" s="6"/>
      <c r="BI471" s="44"/>
      <c r="BJ471" s="6"/>
      <c r="BK471" s="6"/>
      <c r="BL471" s="6"/>
      <c r="BM471" s="6"/>
      <c r="BN471" s="6"/>
    </row>
    <row r="472" spans="1:66" ht="15.75" customHeight="1"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113"/>
      <c r="BH472" s="6"/>
      <c r="BI472" s="44"/>
      <c r="BJ472" s="6"/>
      <c r="BK472" s="6"/>
      <c r="BL472" s="6"/>
      <c r="BM472" s="6"/>
      <c r="BN472" s="6"/>
    </row>
    <row r="473" spans="1:66" ht="15.75" customHeight="1"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113"/>
      <c r="BH473" s="6"/>
      <c r="BI473" s="44"/>
      <c r="BJ473" s="6"/>
      <c r="BK473" s="6"/>
      <c r="BL473" s="6"/>
      <c r="BM473" s="6"/>
      <c r="BN473" s="6"/>
    </row>
    <row r="474" spans="1:66" ht="15.75" customHeight="1"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113"/>
      <c r="BH474" s="6"/>
      <c r="BI474" s="44"/>
      <c r="BJ474" s="6"/>
      <c r="BK474" s="6"/>
      <c r="BL474" s="6"/>
      <c r="BM474" s="6"/>
      <c r="BN474" s="6"/>
    </row>
    <row r="475" spans="1:66" ht="15.75" customHeight="1"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113"/>
      <c r="BH475" s="6"/>
      <c r="BI475" s="44"/>
      <c r="BJ475" s="6"/>
      <c r="BK475" s="6"/>
      <c r="BL475" s="6"/>
      <c r="BM475" s="6"/>
      <c r="BN475" s="6"/>
    </row>
    <row r="476" spans="1:66" ht="15.75" customHeight="1"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113"/>
      <c r="BH476" s="6"/>
      <c r="BI476" s="44"/>
      <c r="BJ476" s="6"/>
      <c r="BK476" s="6"/>
      <c r="BL476" s="6"/>
      <c r="BM476" s="6"/>
      <c r="BN476" s="6"/>
    </row>
    <row r="477" spans="1:66" ht="15.75" customHeight="1"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113"/>
      <c r="BH477" s="6"/>
      <c r="BI477" s="44"/>
      <c r="BJ477" s="6"/>
      <c r="BK477" s="6"/>
      <c r="BL477" s="6"/>
      <c r="BM477" s="6"/>
      <c r="BN477" s="6"/>
    </row>
    <row r="478" spans="1:66" ht="15.75" customHeight="1"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113"/>
      <c r="BH478" s="6"/>
      <c r="BI478" s="44"/>
      <c r="BJ478" s="6"/>
      <c r="BK478" s="6"/>
      <c r="BL478" s="6"/>
      <c r="BM478" s="6"/>
      <c r="BN478" s="6"/>
    </row>
    <row r="479" spans="1:66" ht="15.75" customHeight="1"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113"/>
      <c r="BH479" s="6"/>
      <c r="BI479" s="44"/>
      <c r="BJ479" s="6"/>
      <c r="BK479" s="6"/>
      <c r="BL479" s="6"/>
      <c r="BM479" s="6"/>
      <c r="BN479" s="6"/>
    </row>
    <row r="480" spans="1:66" ht="15.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113"/>
      <c r="BH480" s="6"/>
      <c r="BI480" s="44"/>
      <c r="BJ480" s="6"/>
      <c r="BK480" s="6"/>
      <c r="BL480" s="6"/>
      <c r="BM480" s="6"/>
      <c r="BN480" s="6"/>
    </row>
    <row r="481" spans="1:66" ht="15.75" customHeight="1"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113"/>
      <c r="BH481" s="6"/>
      <c r="BI481" s="44"/>
      <c r="BJ481" s="6"/>
      <c r="BK481" s="6"/>
      <c r="BL481" s="6"/>
      <c r="BM481" s="6"/>
      <c r="BN481" s="6"/>
    </row>
    <row r="482" spans="1:66" ht="15.75" customHeight="1"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113"/>
      <c r="BH482" s="6"/>
      <c r="BI482" s="44"/>
      <c r="BJ482" s="6"/>
      <c r="BK482" s="6"/>
      <c r="BL482" s="6"/>
      <c r="BM482" s="6"/>
      <c r="BN482" s="6"/>
    </row>
    <row r="483" spans="1:66" ht="15.75" customHeight="1"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113"/>
      <c r="BH483" s="6"/>
      <c r="BI483" s="44"/>
      <c r="BJ483" s="6"/>
      <c r="BK483" s="6"/>
      <c r="BL483" s="6"/>
      <c r="BM483" s="6"/>
      <c r="BN483" s="6"/>
    </row>
    <row r="484" spans="1:66" ht="15.75" customHeight="1"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113"/>
      <c r="BH484" s="6"/>
      <c r="BI484" s="44"/>
      <c r="BJ484" s="6"/>
      <c r="BK484" s="6"/>
      <c r="BL484" s="6"/>
      <c r="BM484" s="6"/>
      <c r="BN484" s="6"/>
    </row>
    <row r="485" spans="1:66" ht="15.75" customHeight="1"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113"/>
      <c r="BH485" s="6"/>
      <c r="BI485" s="44"/>
      <c r="BJ485" s="6"/>
      <c r="BK485" s="6"/>
      <c r="BL485" s="6"/>
      <c r="BM485" s="6"/>
      <c r="BN485" s="6"/>
    </row>
    <row r="486" spans="1:66" ht="15.75" customHeight="1"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113"/>
      <c r="BH486" s="6"/>
      <c r="BI486" s="44"/>
      <c r="BJ486" s="6"/>
      <c r="BK486" s="6"/>
      <c r="BL486" s="6"/>
      <c r="BM486" s="6"/>
      <c r="BN486" s="6"/>
    </row>
    <row r="487" spans="1:66" ht="15.75" customHeight="1"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113"/>
      <c r="BH487" s="6"/>
      <c r="BI487" s="44"/>
      <c r="BJ487" s="6"/>
      <c r="BK487" s="6"/>
      <c r="BL487" s="6"/>
      <c r="BM487" s="6"/>
      <c r="BN487" s="6"/>
    </row>
    <row r="488" spans="1:66" ht="15.75" customHeight="1"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113"/>
      <c r="BH488" s="6"/>
      <c r="BI488" s="44"/>
      <c r="BJ488" s="6"/>
      <c r="BK488" s="6"/>
      <c r="BL488" s="6"/>
      <c r="BM488" s="6"/>
      <c r="BN488" s="6"/>
    </row>
    <row r="489" spans="1:66" ht="15.75" customHeight="1"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113"/>
      <c r="BH489" s="6"/>
      <c r="BI489" s="44"/>
      <c r="BJ489" s="6"/>
      <c r="BK489" s="6"/>
      <c r="BL489" s="6"/>
      <c r="BM489" s="6"/>
      <c r="BN489" s="6"/>
    </row>
    <row r="490" spans="1:66" ht="15.75" customHeight="1"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113"/>
      <c r="BH490" s="6"/>
      <c r="BI490" s="44"/>
      <c r="BJ490" s="6"/>
      <c r="BK490" s="6"/>
      <c r="BL490" s="6"/>
      <c r="BM490" s="6"/>
      <c r="BN490" s="6"/>
    </row>
    <row r="491" spans="1:66" ht="15.75" customHeight="1"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113"/>
      <c r="BH491" s="6"/>
      <c r="BI491" s="44"/>
      <c r="BJ491" s="6"/>
      <c r="BK491" s="6"/>
      <c r="BL491" s="6"/>
      <c r="BM491" s="6"/>
      <c r="BN491" s="6"/>
    </row>
    <row r="492" spans="1:66" ht="15.75" customHeight="1"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113"/>
      <c r="BH492" s="6"/>
      <c r="BI492" s="44"/>
      <c r="BJ492" s="6"/>
      <c r="BK492" s="6"/>
      <c r="BL492" s="6"/>
      <c r="BM492" s="6"/>
      <c r="BN492" s="6"/>
    </row>
    <row r="493" spans="1:66" ht="15.75" customHeight="1"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113"/>
      <c r="BH493" s="6"/>
      <c r="BI493" s="44"/>
      <c r="BJ493" s="6"/>
      <c r="BK493" s="6"/>
      <c r="BL493" s="6"/>
      <c r="BM493" s="6"/>
      <c r="BN493" s="6"/>
    </row>
    <row r="494" spans="1:66" ht="15.75" customHeight="1"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113"/>
      <c r="BH494" s="6"/>
      <c r="BI494" s="44"/>
      <c r="BJ494" s="6"/>
      <c r="BK494" s="6"/>
      <c r="BL494" s="6"/>
      <c r="BM494" s="6"/>
      <c r="BN494" s="6"/>
    </row>
    <row r="495" spans="1:66" ht="15.75" customHeight="1"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113"/>
      <c r="BH495" s="6"/>
      <c r="BI495" s="44"/>
      <c r="BJ495" s="6"/>
      <c r="BK495" s="6"/>
      <c r="BL495" s="6"/>
      <c r="BM495" s="6"/>
      <c r="BN495" s="6"/>
    </row>
    <row r="496" spans="1:66" ht="15.75" customHeight="1"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113"/>
      <c r="BH496" s="6"/>
      <c r="BI496" s="44"/>
      <c r="BJ496" s="6"/>
      <c r="BK496" s="6"/>
      <c r="BL496" s="6"/>
      <c r="BM496" s="6"/>
      <c r="BN496" s="6"/>
    </row>
    <row r="497" spans="1:66" ht="15.75" customHeight="1"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113"/>
      <c r="BH497" s="6"/>
      <c r="BI497" s="44"/>
      <c r="BJ497" s="6"/>
      <c r="BK497" s="6"/>
      <c r="BL497" s="6"/>
      <c r="BM497" s="6"/>
      <c r="BN497" s="6"/>
    </row>
    <row r="498" spans="1:66" ht="15.75" customHeight="1"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113"/>
      <c r="BH498" s="6"/>
      <c r="BI498" s="44"/>
      <c r="BJ498" s="6"/>
      <c r="BK498" s="6"/>
      <c r="BL498" s="6"/>
      <c r="BM498" s="6"/>
      <c r="BN498" s="6"/>
    </row>
    <row r="499" spans="1:66" ht="15.75" customHeight="1"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113"/>
      <c r="BH499" s="6"/>
      <c r="BI499" s="44"/>
      <c r="BJ499" s="6"/>
      <c r="BK499" s="6"/>
      <c r="BL499" s="6"/>
      <c r="BM499" s="6"/>
      <c r="BN499" s="6"/>
    </row>
    <row r="500" spans="1:66" ht="15.75" customHeight="1"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113"/>
      <c r="BH500" s="6"/>
      <c r="BI500" s="44"/>
      <c r="BJ500" s="6"/>
      <c r="BK500" s="6"/>
      <c r="BL500" s="6"/>
      <c r="BM500" s="6"/>
      <c r="BN500" s="6"/>
    </row>
    <row r="501" spans="1:66" ht="15.75" customHeight="1"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113"/>
      <c r="BH501" s="6"/>
      <c r="BI501" s="44"/>
      <c r="BJ501" s="6"/>
      <c r="BK501" s="6"/>
      <c r="BL501" s="6"/>
      <c r="BM501" s="6"/>
      <c r="BN501" s="6"/>
    </row>
    <row r="502" spans="1:66" ht="15.75" customHeight="1"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113"/>
      <c r="BH502" s="6"/>
      <c r="BI502" s="44"/>
      <c r="BJ502" s="6"/>
      <c r="BK502" s="6"/>
      <c r="BL502" s="6"/>
      <c r="BM502" s="6"/>
      <c r="BN502" s="6"/>
    </row>
    <row r="503" spans="1:66" ht="15.75" customHeight="1"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113"/>
      <c r="BH503" s="6"/>
      <c r="BI503" s="44"/>
      <c r="BJ503" s="6"/>
      <c r="BK503" s="6"/>
      <c r="BL503" s="6"/>
      <c r="BM503" s="6"/>
      <c r="BN503" s="6"/>
    </row>
    <row r="504" spans="1:66" ht="15.75" customHeight="1"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113"/>
      <c r="BH504" s="6"/>
      <c r="BI504" s="44"/>
      <c r="BJ504" s="6"/>
      <c r="BK504" s="6"/>
      <c r="BL504" s="6"/>
      <c r="BM504" s="6"/>
      <c r="BN504" s="6"/>
    </row>
    <row r="505" spans="1:66" ht="15.75" customHeight="1"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113"/>
      <c r="BH505" s="6"/>
      <c r="BI505" s="44"/>
      <c r="BJ505" s="6"/>
      <c r="BK505" s="6"/>
      <c r="BL505" s="6"/>
      <c r="BM505" s="6"/>
      <c r="BN505" s="6"/>
    </row>
    <row r="506" spans="1:66" ht="15.75"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113"/>
      <c r="BH506" s="6"/>
      <c r="BI506" s="44"/>
      <c r="BJ506" s="6"/>
      <c r="BK506" s="6"/>
      <c r="BL506" s="6"/>
      <c r="BM506" s="6"/>
      <c r="BN506" s="6"/>
    </row>
    <row r="507" spans="1:66" ht="15.75" customHeight="1"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113"/>
      <c r="BH507" s="6"/>
      <c r="BI507" s="44"/>
      <c r="BJ507" s="6"/>
      <c r="BK507" s="6"/>
      <c r="BL507" s="6"/>
      <c r="BM507" s="6"/>
      <c r="BN507" s="6"/>
    </row>
    <row r="508" spans="1:66" ht="15.75" customHeight="1"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113"/>
      <c r="BH508" s="6"/>
      <c r="BI508" s="44"/>
      <c r="BJ508" s="6"/>
      <c r="BK508" s="6"/>
      <c r="BL508" s="6"/>
      <c r="BM508" s="6"/>
      <c r="BN508" s="6"/>
    </row>
    <row r="509" spans="1:66" ht="15.75" customHeight="1"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113"/>
      <c r="BH509" s="6"/>
      <c r="BI509" s="44"/>
      <c r="BJ509" s="6"/>
      <c r="BK509" s="6"/>
      <c r="BL509" s="6"/>
      <c r="BM509" s="6"/>
      <c r="BN509" s="6"/>
    </row>
    <row r="510" spans="1:66" ht="15.75" customHeight="1"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113"/>
      <c r="BH510" s="6"/>
      <c r="BI510" s="44"/>
      <c r="BJ510" s="6"/>
      <c r="BK510" s="6"/>
      <c r="BL510" s="6"/>
      <c r="BM510" s="6"/>
      <c r="BN510" s="6"/>
    </row>
    <row r="511" spans="1:66" ht="15.75" customHeight="1"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113"/>
      <c r="BH511" s="6"/>
      <c r="BI511" s="44"/>
      <c r="BJ511" s="6"/>
      <c r="BK511" s="6"/>
      <c r="BL511" s="6"/>
      <c r="BM511" s="6"/>
      <c r="BN511" s="6"/>
    </row>
    <row r="512" spans="1:66" ht="15.75" customHeight="1"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113"/>
      <c r="BH512" s="6"/>
      <c r="BI512" s="44"/>
      <c r="BJ512" s="6"/>
      <c r="BK512" s="6"/>
      <c r="BL512" s="6"/>
      <c r="BM512" s="6"/>
      <c r="BN512" s="6"/>
    </row>
    <row r="513" spans="1:66" ht="15.75" customHeight="1"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113"/>
      <c r="BH513" s="6"/>
      <c r="BI513" s="44"/>
      <c r="BJ513" s="6"/>
      <c r="BK513" s="6"/>
      <c r="BL513" s="6"/>
      <c r="BM513" s="6"/>
      <c r="BN513" s="6"/>
    </row>
    <row r="514" spans="1:66" ht="15.75" customHeight="1"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113"/>
      <c r="BH514" s="6"/>
      <c r="BI514" s="44"/>
      <c r="BJ514" s="6"/>
      <c r="BK514" s="6"/>
      <c r="BL514" s="6"/>
      <c r="BM514" s="6"/>
      <c r="BN514" s="6"/>
    </row>
    <row r="515" spans="1:66" ht="15.75" customHeight="1"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113"/>
      <c r="BH515" s="6"/>
      <c r="BI515" s="44"/>
      <c r="BJ515" s="6"/>
      <c r="BK515" s="6"/>
      <c r="BL515" s="6"/>
      <c r="BM515" s="6"/>
      <c r="BN515" s="6"/>
    </row>
    <row r="516" spans="1:66" ht="15.75" customHeight="1"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113"/>
      <c r="BH516" s="6"/>
      <c r="BI516" s="44"/>
      <c r="BJ516" s="6"/>
      <c r="BK516" s="6"/>
      <c r="BL516" s="6"/>
      <c r="BM516" s="6"/>
      <c r="BN516" s="6"/>
    </row>
    <row r="517" spans="1:66" ht="15.75" customHeight="1"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113"/>
      <c r="BH517" s="6"/>
      <c r="BI517" s="44"/>
      <c r="BJ517" s="6"/>
      <c r="BK517" s="6"/>
      <c r="BL517" s="6"/>
      <c r="BM517" s="6"/>
      <c r="BN517" s="6"/>
    </row>
    <row r="518" spans="1:66" ht="15.75" customHeight="1"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113"/>
      <c r="BH518" s="6"/>
      <c r="BI518" s="44"/>
      <c r="BJ518" s="6"/>
      <c r="BK518" s="6"/>
      <c r="BL518" s="6"/>
      <c r="BM518" s="6"/>
      <c r="BN518" s="6"/>
    </row>
    <row r="519" spans="1:66" ht="15.75" customHeight="1"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113"/>
      <c r="BH519" s="6"/>
      <c r="BI519" s="44"/>
      <c r="BJ519" s="6"/>
      <c r="BK519" s="6"/>
      <c r="BL519" s="6"/>
      <c r="BM519" s="6"/>
      <c r="BN519" s="6"/>
    </row>
    <row r="520" spans="1:66" ht="15.75" customHeight="1"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113"/>
      <c r="BH520" s="6"/>
      <c r="BI520" s="44"/>
      <c r="BJ520" s="6"/>
      <c r="BK520" s="6"/>
      <c r="BL520" s="6"/>
      <c r="BM520" s="6"/>
      <c r="BN520" s="6"/>
    </row>
    <row r="521" spans="1:66" ht="15.75" customHeight="1"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113"/>
      <c r="BH521" s="6"/>
      <c r="BI521" s="44"/>
      <c r="BJ521" s="6"/>
      <c r="BK521" s="6"/>
      <c r="BL521" s="6"/>
      <c r="BM521" s="6"/>
      <c r="BN521" s="6"/>
    </row>
    <row r="522" spans="1:66" ht="15.75" customHeight="1"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113"/>
      <c r="BH522" s="6"/>
      <c r="BI522" s="44"/>
      <c r="BJ522" s="6"/>
      <c r="BK522" s="6"/>
      <c r="BL522" s="6"/>
      <c r="BM522" s="6"/>
      <c r="BN522" s="6"/>
    </row>
    <row r="523" spans="1:66" ht="15.75" customHeight="1"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113"/>
      <c r="BH523" s="6"/>
      <c r="BI523" s="44"/>
      <c r="BJ523" s="6"/>
      <c r="BK523" s="6"/>
      <c r="BL523" s="6"/>
      <c r="BM523" s="6"/>
      <c r="BN523" s="6"/>
    </row>
    <row r="524" spans="1:66" ht="15.75" customHeight="1"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113"/>
      <c r="BH524" s="6"/>
      <c r="BI524" s="44"/>
      <c r="BJ524" s="6"/>
      <c r="BK524" s="6"/>
      <c r="BL524" s="6"/>
      <c r="BM524" s="6"/>
      <c r="BN524" s="6"/>
    </row>
    <row r="525" spans="1:66" ht="15.75" customHeight="1"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113"/>
      <c r="BH525" s="6"/>
      <c r="BI525" s="44"/>
      <c r="BJ525" s="6"/>
      <c r="BK525" s="6"/>
      <c r="BL525" s="6"/>
      <c r="BM525" s="6"/>
      <c r="BN525" s="6"/>
    </row>
    <row r="526" spans="1:66" ht="15.75" customHeight="1"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113"/>
      <c r="BH526" s="6"/>
      <c r="BI526" s="44"/>
      <c r="BJ526" s="6"/>
      <c r="BK526" s="6"/>
      <c r="BL526" s="6"/>
      <c r="BM526" s="6"/>
      <c r="BN526" s="6"/>
    </row>
    <row r="527" spans="1:66" ht="15.75" customHeight="1"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113"/>
      <c r="BH527" s="6"/>
      <c r="BI527" s="44"/>
      <c r="BJ527" s="6"/>
      <c r="BK527" s="6"/>
      <c r="BL527" s="6"/>
      <c r="BM527" s="6"/>
      <c r="BN527" s="6"/>
    </row>
    <row r="528" spans="1:66" ht="15.75" customHeight="1"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113"/>
      <c r="BH528" s="6"/>
      <c r="BI528" s="44"/>
      <c r="BJ528" s="6"/>
      <c r="BK528" s="6"/>
      <c r="BL528" s="6"/>
      <c r="BM528" s="6"/>
      <c r="BN528" s="6"/>
    </row>
    <row r="529" spans="1:66" ht="15.75" customHeight="1"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113"/>
      <c r="BH529" s="6"/>
      <c r="BI529" s="44"/>
      <c r="BJ529" s="6"/>
      <c r="BK529" s="6"/>
      <c r="BL529" s="6"/>
      <c r="BM529" s="6"/>
      <c r="BN529" s="6"/>
    </row>
    <row r="530" spans="1:66" ht="15.75" customHeight="1"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113"/>
      <c r="BH530" s="6"/>
      <c r="BI530" s="44"/>
      <c r="BJ530" s="6"/>
      <c r="BK530" s="6"/>
      <c r="BL530" s="6"/>
      <c r="BM530" s="6"/>
      <c r="BN530" s="6"/>
    </row>
    <row r="531" spans="1:66" ht="15.75" customHeight="1"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113"/>
      <c r="BH531" s="6"/>
      <c r="BI531" s="44"/>
      <c r="BJ531" s="6"/>
      <c r="BK531" s="6"/>
      <c r="BL531" s="6"/>
      <c r="BM531" s="6"/>
      <c r="BN531" s="6"/>
    </row>
    <row r="532" spans="1:66" ht="15.75" customHeight="1"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113"/>
      <c r="BH532" s="6"/>
      <c r="BI532" s="44"/>
      <c r="BJ532" s="6"/>
      <c r="BK532" s="6"/>
      <c r="BL532" s="6"/>
      <c r="BM532" s="6"/>
      <c r="BN532" s="6"/>
    </row>
    <row r="533" spans="1:66" ht="15.75" customHeight="1"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113"/>
      <c r="BH533" s="6"/>
      <c r="BI533" s="44"/>
      <c r="BJ533" s="6"/>
      <c r="BK533" s="6"/>
      <c r="BL533" s="6"/>
      <c r="BM533" s="6"/>
      <c r="BN533" s="6"/>
    </row>
    <row r="534" spans="1:66" ht="15.75"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113"/>
      <c r="BH534" s="6"/>
      <c r="BI534" s="44"/>
      <c r="BJ534" s="6"/>
      <c r="BK534" s="6"/>
      <c r="BL534" s="6"/>
      <c r="BM534" s="6"/>
      <c r="BN534" s="6"/>
    </row>
    <row r="535" spans="1:66" ht="15.75" customHeight="1"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113"/>
      <c r="BH535" s="6"/>
      <c r="BI535" s="44"/>
      <c r="BJ535" s="6"/>
      <c r="BK535" s="6"/>
      <c r="BL535" s="6"/>
      <c r="BM535" s="6"/>
      <c r="BN535" s="6"/>
    </row>
    <row r="536" spans="1:66" ht="15.75" customHeight="1"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113"/>
      <c r="BH536" s="6"/>
      <c r="BI536" s="44"/>
      <c r="BJ536" s="6"/>
      <c r="BK536" s="6"/>
      <c r="BL536" s="6"/>
      <c r="BM536" s="6"/>
      <c r="BN536" s="6"/>
    </row>
    <row r="537" spans="1:66" ht="15.75" customHeight="1"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113"/>
      <c r="BH537" s="6"/>
      <c r="BI537" s="44"/>
      <c r="BJ537" s="6"/>
      <c r="BK537" s="6"/>
      <c r="BL537" s="6"/>
      <c r="BM537" s="6"/>
      <c r="BN537" s="6"/>
    </row>
    <row r="538" spans="1:66" ht="15.75" customHeight="1"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113"/>
      <c r="BH538" s="6"/>
      <c r="BI538" s="44"/>
      <c r="BJ538" s="6"/>
      <c r="BK538" s="6"/>
      <c r="BL538" s="6"/>
      <c r="BM538" s="6"/>
      <c r="BN538" s="6"/>
    </row>
    <row r="539" spans="1:66" ht="15.75" customHeight="1"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113"/>
      <c r="BH539" s="6"/>
      <c r="BI539" s="44"/>
      <c r="BJ539" s="6"/>
      <c r="BK539" s="6"/>
      <c r="BL539" s="6"/>
      <c r="BM539" s="6"/>
      <c r="BN539" s="6"/>
    </row>
    <row r="540" spans="1:66" ht="15.75" customHeight="1"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113"/>
      <c r="BH540" s="6"/>
      <c r="BI540" s="44"/>
      <c r="BJ540" s="6"/>
      <c r="BK540" s="6"/>
      <c r="BL540" s="6"/>
      <c r="BM540" s="6"/>
      <c r="BN540" s="6"/>
    </row>
    <row r="541" spans="1:66" ht="15.75" customHeight="1"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113"/>
      <c r="BH541" s="6"/>
      <c r="BI541" s="44"/>
      <c r="BJ541" s="6"/>
      <c r="BK541" s="6"/>
      <c r="BL541" s="6"/>
      <c r="BM541" s="6"/>
      <c r="BN541" s="6"/>
    </row>
    <row r="542" spans="1:66" ht="15.75" customHeight="1"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113"/>
      <c r="BH542" s="6"/>
      <c r="BI542" s="44"/>
      <c r="BJ542" s="6"/>
      <c r="BK542" s="6"/>
      <c r="BL542" s="6"/>
      <c r="BM542" s="6"/>
      <c r="BN542" s="6"/>
    </row>
    <row r="543" spans="1:66" ht="15.75" customHeight="1"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113"/>
      <c r="BH543" s="6"/>
      <c r="BI543" s="44"/>
      <c r="BJ543" s="6"/>
      <c r="BK543" s="6"/>
      <c r="BL543" s="6"/>
      <c r="BM543" s="6"/>
      <c r="BN543" s="6"/>
    </row>
    <row r="544" spans="1:66" ht="15.75" customHeight="1"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113"/>
      <c r="BH544" s="6"/>
      <c r="BI544" s="44"/>
      <c r="BJ544" s="6"/>
      <c r="BK544" s="6"/>
      <c r="BL544" s="6"/>
      <c r="BM544" s="6"/>
      <c r="BN544" s="6"/>
    </row>
    <row r="545" spans="1:66" ht="15.75" customHeight="1"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113"/>
      <c r="BH545" s="6"/>
      <c r="BI545" s="44"/>
      <c r="BJ545" s="6"/>
      <c r="BK545" s="6"/>
      <c r="BL545" s="6"/>
      <c r="BM545" s="6"/>
      <c r="BN545" s="6"/>
    </row>
    <row r="546" spans="1:66" ht="15.75"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113"/>
      <c r="BH546" s="6"/>
      <c r="BI546" s="44"/>
      <c r="BJ546" s="6"/>
      <c r="BK546" s="6"/>
      <c r="BL546" s="6"/>
      <c r="BM546" s="6"/>
      <c r="BN546" s="6"/>
    </row>
    <row r="547" spans="1:66" ht="15.75" customHeight="1"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113"/>
      <c r="BH547" s="6"/>
      <c r="BI547" s="44"/>
      <c r="BJ547" s="6"/>
      <c r="BK547" s="6"/>
      <c r="BL547" s="6"/>
      <c r="BM547" s="6"/>
      <c r="BN547" s="6"/>
    </row>
    <row r="548" spans="1:66" ht="15.75" customHeight="1"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113"/>
      <c r="BH548" s="6"/>
      <c r="BI548" s="44"/>
      <c r="BJ548" s="6"/>
      <c r="BK548" s="6"/>
      <c r="BL548" s="6"/>
      <c r="BM548" s="6"/>
      <c r="BN548" s="6"/>
    </row>
    <row r="549" spans="1:66" ht="15.75" customHeight="1"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113"/>
      <c r="BH549" s="6"/>
      <c r="BI549" s="44"/>
      <c r="BJ549" s="6"/>
      <c r="BK549" s="6"/>
      <c r="BL549" s="6"/>
      <c r="BM549" s="6"/>
      <c r="BN549" s="6"/>
    </row>
    <row r="550" spans="1:66" ht="15.7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113"/>
      <c r="BH550" s="6"/>
      <c r="BI550" s="44"/>
      <c r="BJ550" s="6"/>
      <c r="BK550" s="6"/>
      <c r="BL550" s="6"/>
      <c r="BM550" s="6"/>
      <c r="BN550" s="6"/>
    </row>
    <row r="551" spans="1:66" ht="15.75" customHeight="1"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113"/>
      <c r="BH551" s="6"/>
      <c r="BI551" s="44"/>
      <c r="BJ551" s="6"/>
      <c r="BK551" s="6"/>
      <c r="BL551" s="6"/>
      <c r="BM551" s="6"/>
      <c r="BN551" s="6"/>
    </row>
    <row r="552" spans="1:66" ht="15.75" customHeight="1"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113"/>
      <c r="BH552" s="6"/>
      <c r="BI552" s="44"/>
      <c r="BJ552" s="6"/>
      <c r="BK552" s="6"/>
      <c r="BL552" s="6"/>
      <c r="BM552" s="6"/>
      <c r="BN552" s="6"/>
    </row>
    <row r="553" spans="1:66" ht="15.75" customHeight="1"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113"/>
      <c r="BH553" s="6"/>
      <c r="BI553" s="44"/>
      <c r="BJ553" s="6"/>
      <c r="BK553" s="6"/>
      <c r="BL553" s="6"/>
      <c r="BM553" s="6"/>
      <c r="BN553" s="6"/>
    </row>
    <row r="554" spans="1:66" ht="15.75" customHeight="1"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113"/>
      <c r="BH554" s="6"/>
      <c r="BI554" s="44"/>
      <c r="BJ554" s="6"/>
      <c r="BK554" s="6"/>
      <c r="BL554" s="6"/>
      <c r="BM554" s="6"/>
      <c r="BN554" s="6"/>
    </row>
    <row r="555" spans="1:66" ht="15.75" customHeight="1"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113"/>
      <c r="BH555" s="6"/>
      <c r="BI555" s="44"/>
      <c r="BJ555" s="6"/>
      <c r="BK555" s="6"/>
      <c r="BL555" s="6"/>
      <c r="BM555" s="6"/>
      <c r="BN555" s="6"/>
    </row>
    <row r="556" spans="1:66" ht="15.7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113"/>
      <c r="BH556" s="6"/>
      <c r="BI556" s="44"/>
      <c r="BJ556" s="6"/>
      <c r="BK556" s="6"/>
      <c r="BL556" s="6"/>
      <c r="BM556" s="6"/>
      <c r="BN556" s="6"/>
    </row>
    <row r="557" spans="1:66" ht="15.75" customHeight="1"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113"/>
      <c r="BH557" s="6"/>
      <c r="BI557" s="44"/>
      <c r="BJ557" s="6"/>
      <c r="BK557" s="6"/>
      <c r="BL557" s="6"/>
      <c r="BM557" s="6"/>
      <c r="BN557" s="6"/>
    </row>
    <row r="558" spans="1:66" ht="15.75" customHeight="1"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113"/>
      <c r="BH558" s="6"/>
      <c r="BI558" s="44"/>
      <c r="BJ558" s="6"/>
      <c r="BK558" s="6"/>
      <c r="BL558" s="6"/>
      <c r="BM558" s="6"/>
      <c r="BN558" s="6"/>
    </row>
    <row r="559" spans="1:66" ht="15.75" customHeight="1"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113"/>
      <c r="BH559" s="6"/>
      <c r="BI559" s="44"/>
      <c r="BJ559" s="6"/>
      <c r="BK559" s="6"/>
      <c r="BL559" s="6"/>
      <c r="BM559" s="6"/>
      <c r="BN559" s="6"/>
    </row>
    <row r="560" spans="1:66" ht="15.7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113"/>
      <c r="BH560" s="6"/>
      <c r="BI560" s="44"/>
      <c r="BJ560" s="6"/>
      <c r="BK560" s="6"/>
      <c r="BL560" s="6"/>
      <c r="BM560" s="6"/>
      <c r="BN560" s="6"/>
    </row>
    <row r="561" spans="1:66" ht="15.75" customHeight="1"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113"/>
      <c r="BH561" s="6"/>
      <c r="BI561" s="44"/>
      <c r="BJ561" s="6"/>
      <c r="BK561" s="6"/>
      <c r="BL561" s="6"/>
      <c r="BM561" s="6"/>
      <c r="BN561" s="6"/>
    </row>
    <row r="562" spans="1:66" ht="15.75" customHeight="1"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113"/>
      <c r="BH562" s="6"/>
      <c r="BI562" s="44"/>
      <c r="BJ562" s="6"/>
      <c r="BK562" s="6"/>
      <c r="BL562" s="6"/>
      <c r="BM562" s="6"/>
      <c r="BN562" s="6"/>
    </row>
    <row r="563" spans="1:66" ht="15.75" customHeight="1"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113"/>
      <c r="BH563" s="6"/>
      <c r="BI563" s="44"/>
      <c r="BJ563" s="6"/>
      <c r="BK563" s="6"/>
      <c r="BL563" s="6"/>
      <c r="BM563" s="6"/>
      <c r="BN563" s="6"/>
    </row>
    <row r="564" spans="1:66" ht="15.75" customHeight="1"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113"/>
      <c r="BH564" s="6"/>
      <c r="BI564" s="44"/>
      <c r="BJ564" s="6"/>
      <c r="BK564" s="6"/>
      <c r="BL564" s="6"/>
      <c r="BM564" s="6"/>
      <c r="BN564" s="6"/>
    </row>
    <row r="565" spans="1:66" ht="15.75" customHeight="1"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113"/>
      <c r="BH565" s="6"/>
      <c r="BI565" s="44"/>
      <c r="BJ565" s="6"/>
      <c r="BK565" s="6"/>
      <c r="BL565" s="6"/>
      <c r="BM565" s="6"/>
      <c r="BN565" s="6"/>
    </row>
    <row r="566" spans="1:66" ht="15.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113"/>
      <c r="BH566" s="6"/>
      <c r="BI566" s="44"/>
      <c r="BJ566" s="6"/>
      <c r="BK566" s="6"/>
      <c r="BL566" s="6"/>
      <c r="BM566" s="6"/>
      <c r="BN566" s="6"/>
    </row>
    <row r="567" spans="1:66" ht="15.75" customHeight="1"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113"/>
      <c r="BH567" s="6"/>
      <c r="BI567" s="44"/>
      <c r="BJ567" s="6"/>
      <c r="BK567" s="6"/>
      <c r="BL567" s="6"/>
      <c r="BM567" s="6"/>
      <c r="BN567" s="6"/>
    </row>
    <row r="568" spans="1:66" ht="15.75" customHeight="1"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113"/>
      <c r="BH568" s="6"/>
      <c r="BI568" s="44"/>
      <c r="BJ568" s="6"/>
      <c r="BK568" s="6"/>
      <c r="BL568" s="6"/>
      <c r="BM568" s="6"/>
      <c r="BN568" s="6"/>
    </row>
    <row r="569" spans="1:66" ht="15.75" customHeight="1"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113"/>
      <c r="BH569" s="6"/>
      <c r="BI569" s="44"/>
      <c r="BJ569" s="6"/>
      <c r="BK569" s="6"/>
      <c r="BL569" s="6"/>
      <c r="BM569" s="6"/>
      <c r="BN569" s="6"/>
    </row>
    <row r="570" spans="1:66" ht="15.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113"/>
      <c r="BH570" s="6"/>
      <c r="BI570" s="44"/>
      <c r="BJ570" s="6"/>
      <c r="BK570" s="6"/>
      <c r="BL570" s="6"/>
      <c r="BM570" s="6"/>
      <c r="BN570" s="6"/>
    </row>
    <row r="571" spans="1:66" ht="15.75" customHeight="1"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113"/>
      <c r="BH571" s="6"/>
      <c r="BI571" s="44"/>
      <c r="BJ571" s="6"/>
      <c r="BK571" s="6"/>
      <c r="BL571" s="6"/>
      <c r="BM571" s="6"/>
      <c r="BN571" s="6"/>
    </row>
    <row r="572" spans="1:66" ht="15.75" customHeight="1"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113"/>
      <c r="BH572" s="6"/>
      <c r="BI572" s="44"/>
      <c r="BJ572" s="6"/>
      <c r="BK572" s="6"/>
      <c r="BL572" s="6"/>
      <c r="BM572" s="6"/>
      <c r="BN572" s="6"/>
    </row>
    <row r="573" spans="1:66" ht="15.75" customHeight="1"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113"/>
      <c r="BH573" s="6"/>
      <c r="BI573" s="44"/>
      <c r="BJ573" s="6"/>
      <c r="BK573" s="6"/>
      <c r="BL573" s="6"/>
      <c r="BM573" s="6"/>
      <c r="BN573" s="6"/>
    </row>
    <row r="574" spans="1:66" ht="15.75" customHeight="1"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113"/>
      <c r="BH574" s="6"/>
      <c r="BI574" s="44"/>
      <c r="BJ574" s="6"/>
      <c r="BK574" s="6"/>
      <c r="BL574" s="6"/>
      <c r="BM574" s="6"/>
      <c r="BN574" s="6"/>
    </row>
    <row r="575" spans="1:66" ht="15.75" customHeight="1"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113"/>
      <c r="BH575" s="6"/>
      <c r="BI575" s="44"/>
      <c r="BJ575" s="6"/>
      <c r="BK575" s="6"/>
      <c r="BL575" s="6"/>
      <c r="BM575" s="6"/>
      <c r="BN575" s="6"/>
    </row>
    <row r="576" spans="1:66" ht="15.75" customHeight="1"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113"/>
      <c r="BH576" s="6"/>
      <c r="BI576" s="44"/>
      <c r="BJ576" s="6"/>
      <c r="BK576" s="6"/>
      <c r="BL576" s="6"/>
      <c r="BM576" s="6"/>
      <c r="BN576" s="6"/>
    </row>
    <row r="577" spans="1:66" ht="15.75" customHeight="1"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113"/>
      <c r="BH577" s="6"/>
      <c r="BI577" s="44"/>
      <c r="BJ577" s="6"/>
      <c r="BK577" s="6"/>
      <c r="BL577" s="6"/>
      <c r="BM577" s="6"/>
      <c r="BN577" s="6"/>
    </row>
    <row r="578" spans="1:66" ht="15.75" customHeight="1"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113"/>
      <c r="BH578" s="6"/>
      <c r="BI578" s="44"/>
      <c r="BJ578" s="6"/>
      <c r="BK578" s="6"/>
      <c r="BL578" s="6"/>
      <c r="BM578" s="6"/>
      <c r="BN578" s="6"/>
    </row>
    <row r="579" spans="1:66" ht="15.75" customHeight="1"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113"/>
      <c r="BH579" s="6"/>
      <c r="BI579" s="44"/>
      <c r="BJ579" s="6"/>
      <c r="BK579" s="6"/>
      <c r="BL579" s="6"/>
      <c r="BM579" s="6"/>
      <c r="BN579" s="6"/>
    </row>
    <row r="580" spans="1:66" ht="15.75" customHeight="1"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113"/>
      <c r="BH580" s="6"/>
      <c r="BI580" s="44"/>
      <c r="BJ580" s="6"/>
      <c r="BK580" s="6"/>
      <c r="BL580" s="6"/>
      <c r="BM580" s="6"/>
      <c r="BN580" s="6"/>
    </row>
    <row r="581" spans="1:66" ht="15.75" customHeight="1"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113"/>
      <c r="BH581" s="6"/>
      <c r="BI581" s="44"/>
      <c r="BJ581" s="6"/>
      <c r="BK581" s="6"/>
      <c r="BL581" s="6"/>
      <c r="BM581" s="6"/>
      <c r="BN581" s="6"/>
    </row>
    <row r="582" spans="1:66" ht="15.75" customHeight="1"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113"/>
      <c r="BH582" s="6"/>
      <c r="BI582" s="44"/>
      <c r="BJ582" s="6"/>
      <c r="BK582" s="6"/>
      <c r="BL582" s="6"/>
      <c r="BM582" s="6"/>
      <c r="BN582" s="6"/>
    </row>
    <row r="583" spans="1:66" ht="15.75" customHeight="1"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113"/>
      <c r="BH583" s="6"/>
      <c r="BI583" s="44"/>
      <c r="BJ583" s="6"/>
      <c r="BK583" s="6"/>
      <c r="BL583" s="6"/>
      <c r="BM583" s="6"/>
      <c r="BN583" s="6"/>
    </row>
    <row r="584" spans="1:66" ht="15.75"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113"/>
      <c r="BH584" s="6"/>
      <c r="BI584" s="44"/>
      <c r="BJ584" s="6"/>
      <c r="BK584" s="6"/>
      <c r="BL584" s="6"/>
      <c r="BM584" s="6"/>
      <c r="BN584" s="6"/>
    </row>
    <row r="585" spans="1:66" ht="15.75" customHeight="1"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113"/>
      <c r="BH585" s="6"/>
      <c r="BI585" s="44"/>
      <c r="BJ585" s="6"/>
      <c r="BK585" s="6"/>
      <c r="BL585" s="6"/>
      <c r="BM585" s="6"/>
      <c r="BN585" s="6"/>
    </row>
    <row r="586" spans="1:66" ht="15.75" customHeight="1"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113"/>
      <c r="BH586" s="6"/>
      <c r="BI586" s="44"/>
      <c r="BJ586" s="6"/>
      <c r="BK586" s="6"/>
      <c r="BL586" s="6"/>
      <c r="BM586" s="6"/>
      <c r="BN586" s="6"/>
    </row>
    <row r="587" spans="1:66" ht="15.75" customHeight="1"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113"/>
      <c r="BH587" s="6"/>
      <c r="BI587" s="44"/>
      <c r="BJ587" s="6"/>
      <c r="BK587" s="6"/>
      <c r="BL587" s="6"/>
      <c r="BM587" s="6"/>
      <c r="BN587" s="6"/>
    </row>
    <row r="588" spans="1:66" ht="15.75" customHeight="1"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113"/>
      <c r="BH588" s="6"/>
      <c r="BI588" s="44"/>
      <c r="BJ588" s="6"/>
      <c r="BK588" s="6"/>
      <c r="BL588" s="6"/>
      <c r="BM588" s="6"/>
      <c r="BN588" s="6"/>
    </row>
    <row r="589" spans="1:66" ht="15.75" customHeight="1"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113"/>
      <c r="BH589" s="6"/>
      <c r="BI589" s="44"/>
      <c r="BJ589" s="6"/>
      <c r="BK589" s="6"/>
      <c r="BL589" s="6"/>
      <c r="BM589" s="6"/>
      <c r="BN589" s="6"/>
    </row>
    <row r="590" spans="1:66" ht="15.75" customHeight="1"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113"/>
      <c r="BH590" s="6"/>
      <c r="BI590" s="44"/>
      <c r="BJ590" s="6"/>
      <c r="BK590" s="6"/>
      <c r="BL590" s="6"/>
      <c r="BM590" s="6"/>
      <c r="BN590" s="6"/>
    </row>
    <row r="591" spans="1:66" ht="15.75" customHeight="1"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113"/>
      <c r="BH591" s="6"/>
      <c r="BI591" s="44"/>
      <c r="BJ591" s="6"/>
      <c r="BK591" s="6"/>
      <c r="BL591" s="6"/>
      <c r="BM591" s="6"/>
      <c r="BN591" s="6"/>
    </row>
    <row r="592" spans="1:66" ht="15.75" customHeight="1"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113"/>
      <c r="BH592" s="6"/>
      <c r="BI592" s="44"/>
      <c r="BJ592" s="6"/>
      <c r="BK592" s="6"/>
      <c r="BL592" s="6"/>
      <c r="BM592" s="6"/>
      <c r="BN592" s="6"/>
    </row>
    <row r="593" spans="1:66" ht="15.75" customHeight="1"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113"/>
      <c r="BH593" s="6"/>
      <c r="BI593" s="44"/>
      <c r="BJ593" s="6"/>
      <c r="BK593" s="6"/>
      <c r="BL593" s="6"/>
      <c r="BM593" s="6"/>
      <c r="BN593" s="6"/>
    </row>
    <row r="594" spans="1:66" ht="15.75" customHeight="1"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113"/>
      <c r="BH594" s="6"/>
      <c r="BI594" s="44"/>
      <c r="BJ594" s="6"/>
      <c r="BK594" s="6"/>
      <c r="BL594" s="6"/>
      <c r="BM594" s="6"/>
      <c r="BN594" s="6"/>
    </row>
    <row r="595" spans="1:66" ht="15.75" customHeight="1"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113"/>
      <c r="BH595" s="6"/>
      <c r="BI595" s="44"/>
      <c r="BJ595" s="6"/>
      <c r="BK595" s="6"/>
      <c r="BL595" s="6"/>
      <c r="BM595" s="6"/>
      <c r="BN595" s="6"/>
    </row>
    <row r="596" spans="1:66" ht="15.75" customHeight="1"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113"/>
      <c r="BH596" s="6"/>
      <c r="BI596" s="44"/>
      <c r="BJ596" s="6"/>
      <c r="BK596" s="6"/>
      <c r="BL596" s="6"/>
      <c r="BM596" s="6"/>
      <c r="BN596" s="6"/>
    </row>
    <row r="597" spans="1:66" ht="15.75" customHeight="1"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113"/>
      <c r="BH597" s="6"/>
      <c r="BI597" s="44"/>
      <c r="BJ597" s="6"/>
      <c r="BK597" s="6"/>
      <c r="BL597" s="6"/>
      <c r="BM597" s="6"/>
      <c r="BN597" s="6"/>
    </row>
    <row r="598" spans="1:66" ht="15.75" customHeight="1"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113"/>
      <c r="BH598" s="6"/>
      <c r="BI598" s="44"/>
      <c r="BJ598" s="6"/>
      <c r="BK598" s="6"/>
      <c r="BL598" s="6"/>
      <c r="BM598" s="6"/>
      <c r="BN598" s="6"/>
    </row>
    <row r="599" spans="1:66" ht="15.75" customHeight="1"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113"/>
      <c r="BH599" s="6"/>
      <c r="BI599" s="44"/>
      <c r="BJ599" s="6"/>
      <c r="BK599" s="6"/>
      <c r="BL599" s="6"/>
      <c r="BM599" s="6"/>
      <c r="BN599" s="6"/>
    </row>
    <row r="600" spans="1:66" ht="15.75" customHeight="1"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113"/>
      <c r="BH600" s="6"/>
      <c r="BI600" s="44"/>
      <c r="BJ600" s="6"/>
      <c r="BK600" s="6"/>
      <c r="BL600" s="6"/>
      <c r="BM600" s="6"/>
      <c r="BN600" s="6"/>
    </row>
    <row r="601" spans="1:66" ht="15.75" customHeight="1"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113"/>
      <c r="BH601" s="6"/>
      <c r="BI601" s="44"/>
      <c r="BJ601" s="6"/>
      <c r="BK601" s="6"/>
      <c r="BL601" s="6"/>
      <c r="BM601" s="6"/>
      <c r="BN601" s="6"/>
    </row>
    <row r="602" spans="1:66" ht="15.75" customHeight="1"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113"/>
      <c r="BH602" s="6"/>
      <c r="BI602" s="44"/>
      <c r="BJ602" s="6"/>
      <c r="BK602" s="6"/>
      <c r="BL602" s="6"/>
      <c r="BM602" s="6"/>
      <c r="BN602" s="6"/>
    </row>
    <row r="603" spans="1:66" ht="15.75" customHeight="1"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113"/>
      <c r="BH603" s="6"/>
      <c r="BI603" s="44"/>
      <c r="BJ603" s="6"/>
      <c r="BK603" s="6"/>
      <c r="BL603" s="6"/>
      <c r="BM603" s="6"/>
      <c r="BN603" s="6"/>
    </row>
    <row r="604" spans="1:66" ht="15.75" customHeight="1"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113"/>
      <c r="BH604" s="6"/>
      <c r="BI604" s="44"/>
      <c r="BJ604" s="6"/>
      <c r="BK604" s="6"/>
      <c r="BL604" s="6"/>
      <c r="BM604" s="6"/>
      <c r="BN604" s="6"/>
    </row>
    <row r="605" spans="1:66" ht="15.75" customHeight="1"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113"/>
      <c r="BH605" s="6"/>
      <c r="BI605" s="44"/>
      <c r="BJ605" s="6"/>
      <c r="BK605" s="6"/>
      <c r="BL605" s="6"/>
      <c r="BM605" s="6"/>
      <c r="BN605" s="6"/>
    </row>
    <row r="606" spans="1:66" ht="15.75" customHeight="1"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113"/>
      <c r="BH606" s="6"/>
      <c r="BI606" s="44"/>
      <c r="BJ606" s="6"/>
      <c r="BK606" s="6"/>
      <c r="BL606" s="6"/>
      <c r="BM606" s="6"/>
      <c r="BN606" s="6"/>
    </row>
    <row r="607" spans="1:66" ht="15.75" customHeight="1"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113"/>
      <c r="BH607" s="6"/>
      <c r="BI607" s="44"/>
      <c r="BJ607" s="6"/>
      <c r="BK607" s="6"/>
      <c r="BL607" s="6"/>
      <c r="BM607" s="6"/>
      <c r="BN607" s="6"/>
    </row>
    <row r="608" spans="1:66" ht="15.75" customHeight="1"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113"/>
      <c r="BH608" s="6"/>
      <c r="BI608" s="44"/>
      <c r="BJ608" s="6"/>
      <c r="BK608" s="6"/>
      <c r="BL608" s="6"/>
      <c r="BM608" s="6"/>
      <c r="BN608" s="6"/>
    </row>
    <row r="609" spans="1:66" ht="15.75" customHeight="1"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113"/>
      <c r="BH609" s="6"/>
      <c r="BI609" s="44"/>
      <c r="BJ609" s="6"/>
      <c r="BK609" s="6"/>
      <c r="BL609" s="6"/>
      <c r="BM609" s="6"/>
      <c r="BN609" s="6"/>
    </row>
    <row r="610" spans="1:66" ht="15.75" customHeight="1"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113"/>
      <c r="BH610" s="6"/>
      <c r="BI610" s="44"/>
      <c r="BJ610" s="6"/>
      <c r="BK610" s="6"/>
      <c r="BL610" s="6"/>
      <c r="BM610" s="6"/>
      <c r="BN610" s="6"/>
    </row>
    <row r="611" spans="1:66" ht="15.75" customHeight="1"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113"/>
      <c r="BH611" s="6"/>
      <c r="BI611" s="44"/>
      <c r="BJ611" s="6"/>
      <c r="BK611" s="6"/>
      <c r="BL611" s="6"/>
      <c r="BM611" s="6"/>
      <c r="BN611" s="6"/>
    </row>
    <row r="612" spans="1:66" ht="15.75" customHeight="1"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113"/>
      <c r="BH612" s="6"/>
      <c r="BI612" s="44"/>
      <c r="BJ612" s="6"/>
      <c r="BK612" s="6"/>
      <c r="BL612" s="6"/>
      <c r="BM612" s="6"/>
      <c r="BN612" s="6"/>
    </row>
    <row r="613" spans="1:66" ht="15.75" customHeight="1"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113"/>
      <c r="BH613" s="6"/>
      <c r="BI613" s="44"/>
      <c r="BJ613" s="6"/>
      <c r="BK613" s="6"/>
      <c r="BL613" s="6"/>
      <c r="BM613" s="6"/>
      <c r="BN613" s="6"/>
    </row>
    <row r="614" spans="1:66" ht="15.75" customHeight="1"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113"/>
      <c r="BH614" s="6"/>
      <c r="BI614" s="44"/>
      <c r="BJ614" s="6"/>
      <c r="BK614" s="6"/>
      <c r="BL614" s="6"/>
      <c r="BM614" s="6"/>
      <c r="BN614" s="6"/>
    </row>
    <row r="615" spans="1:66" ht="15.75" customHeight="1"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113"/>
      <c r="BH615" s="6"/>
      <c r="BI615" s="44"/>
      <c r="BJ615" s="6"/>
      <c r="BK615" s="6"/>
      <c r="BL615" s="6"/>
      <c r="BM615" s="6"/>
      <c r="BN615" s="6"/>
    </row>
    <row r="616" spans="1:66" ht="15.75" customHeight="1"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113"/>
      <c r="BH616" s="6"/>
      <c r="BI616" s="44"/>
      <c r="BJ616" s="6"/>
      <c r="BK616" s="6"/>
      <c r="BL616" s="6"/>
      <c r="BM616" s="6"/>
      <c r="BN616" s="6"/>
    </row>
    <row r="617" spans="1:66" ht="15.75" customHeight="1"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113"/>
      <c r="BH617" s="6"/>
      <c r="BI617" s="44"/>
      <c r="BJ617" s="6"/>
      <c r="BK617" s="6"/>
      <c r="BL617" s="6"/>
      <c r="BM617" s="6"/>
      <c r="BN617" s="6"/>
    </row>
    <row r="618" spans="1:66" ht="15.75" customHeight="1"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113"/>
      <c r="BH618" s="6"/>
      <c r="BI618" s="44"/>
      <c r="BJ618" s="6"/>
      <c r="BK618" s="6"/>
      <c r="BL618" s="6"/>
      <c r="BM618" s="6"/>
      <c r="BN618" s="6"/>
    </row>
    <row r="619" spans="1:66" ht="15.75" customHeight="1"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113"/>
      <c r="BH619" s="6"/>
      <c r="BI619" s="44"/>
      <c r="BJ619" s="6"/>
      <c r="BK619" s="6"/>
      <c r="BL619" s="6"/>
      <c r="BM619" s="6"/>
      <c r="BN619" s="6"/>
    </row>
    <row r="620" spans="1:66" ht="15.75" customHeight="1"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113"/>
      <c r="BH620" s="6"/>
      <c r="BI620" s="44"/>
      <c r="BJ620" s="6"/>
      <c r="BK620" s="6"/>
      <c r="BL620" s="6"/>
      <c r="BM620" s="6"/>
      <c r="BN620" s="6"/>
    </row>
    <row r="621" spans="1:66" ht="15.75" customHeight="1"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113"/>
      <c r="BH621" s="6"/>
      <c r="BI621" s="44"/>
      <c r="BJ621" s="6"/>
      <c r="BK621" s="6"/>
      <c r="BL621" s="6"/>
      <c r="BM621" s="6"/>
      <c r="BN621" s="6"/>
    </row>
    <row r="622" spans="1:66" ht="15.75" customHeight="1"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113"/>
      <c r="BH622" s="6"/>
      <c r="BI622" s="44"/>
      <c r="BJ622" s="6"/>
      <c r="BK622" s="6"/>
      <c r="BL622" s="6"/>
      <c r="BM622" s="6"/>
      <c r="BN622" s="6"/>
    </row>
    <row r="623" spans="1:66" ht="15.75" customHeight="1"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113"/>
      <c r="BH623" s="6"/>
      <c r="BI623" s="44"/>
      <c r="BJ623" s="6"/>
      <c r="BK623" s="6"/>
      <c r="BL623" s="6"/>
      <c r="BM623" s="6"/>
      <c r="BN623" s="6"/>
    </row>
    <row r="624" spans="1:66" ht="15.75" customHeight="1"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113"/>
      <c r="BH624" s="6"/>
      <c r="BI624" s="44"/>
      <c r="BJ624" s="6"/>
      <c r="BK624" s="6"/>
      <c r="BL624" s="6"/>
      <c r="BM624" s="6"/>
      <c r="BN624" s="6"/>
    </row>
    <row r="625" spans="1:66" ht="15.75" customHeight="1"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113"/>
      <c r="BH625" s="6"/>
      <c r="BI625" s="44"/>
      <c r="BJ625" s="6"/>
      <c r="BK625" s="6"/>
      <c r="BL625" s="6"/>
      <c r="BM625" s="6"/>
      <c r="BN625" s="6"/>
    </row>
    <row r="626" spans="1:66" ht="15.75" customHeight="1"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113"/>
      <c r="BH626" s="6"/>
      <c r="BI626" s="44"/>
      <c r="BJ626" s="6"/>
      <c r="BK626" s="6"/>
      <c r="BL626" s="6"/>
      <c r="BM626" s="6"/>
      <c r="BN626" s="6"/>
    </row>
    <row r="627" spans="1:66" ht="15.75" customHeight="1"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113"/>
      <c r="BH627" s="6"/>
      <c r="BI627" s="44"/>
      <c r="BJ627" s="6"/>
      <c r="BK627" s="6"/>
      <c r="BL627" s="6"/>
      <c r="BM627" s="6"/>
      <c r="BN627" s="6"/>
    </row>
    <row r="628" spans="1:66" ht="15.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113"/>
      <c r="BH628" s="6"/>
      <c r="BI628" s="44"/>
      <c r="BJ628" s="6"/>
      <c r="BK628" s="6"/>
      <c r="BL628" s="6"/>
      <c r="BM628" s="6"/>
      <c r="BN628" s="6"/>
    </row>
    <row r="629" spans="1:66" ht="15.75" customHeight="1"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113"/>
      <c r="BH629" s="6"/>
      <c r="BI629" s="44"/>
      <c r="BJ629" s="6"/>
      <c r="BK629" s="6"/>
      <c r="BL629" s="6"/>
      <c r="BM629" s="6"/>
      <c r="BN629" s="6"/>
    </row>
    <row r="630" spans="1:66" ht="15.75" customHeight="1"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113"/>
      <c r="BH630" s="6"/>
      <c r="BI630" s="44"/>
      <c r="BJ630" s="6"/>
      <c r="BK630" s="6"/>
      <c r="BL630" s="6"/>
      <c r="BM630" s="6"/>
      <c r="BN630" s="6"/>
    </row>
    <row r="631" spans="1:66" ht="15.75" customHeight="1"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113"/>
      <c r="BH631" s="6"/>
      <c r="BI631" s="44"/>
      <c r="BJ631" s="6"/>
      <c r="BK631" s="6"/>
      <c r="BL631" s="6"/>
      <c r="BM631" s="6"/>
      <c r="BN631" s="6"/>
    </row>
    <row r="632" spans="1:66" ht="15.75"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113"/>
      <c r="BH632" s="6"/>
      <c r="BI632" s="44"/>
      <c r="BJ632" s="6"/>
      <c r="BK632" s="6"/>
      <c r="BL632" s="6"/>
      <c r="BM632" s="6"/>
      <c r="BN632" s="6"/>
    </row>
    <row r="633" spans="1:66" ht="15.75" customHeight="1"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113"/>
      <c r="BH633" s="6"/>
      <c r="BI633" s="44"/>
      <c r="BJ633" s="6"/>
      <c r="BK633" s="6"/>
      <c r="BL633" s="6"/>
      <c r="BM633" s="6"/>
      <c r="BN633" s="6"/>
    </row>
    <row r="634" spans="1:66" ht="15.75" customHeight="1"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113"/>
      <c r="BH634" s="6"/>
      <c r="BI634" s="44"/>
      <c r="BJ634" s="6"/>
      <c r="BK634" s="6"/>
      <c r="BL634" s="6"/>
      <c r="BM634" s="6"/>
      <c r="BN634" s="6"/>
    </row>
    <row r="635" spans="1:66" ht="15.75" customHeight="1"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113"/>
      <c r="BH635" s="6"/>
      <c r="BI635" s="44"/>
      <c r="BJ635" s="6"/>
      <c r="BK635" s="6"/>
      <c r="BL635" s="6"/>
      <c r="BM635" s="6"/>
      <c r="BN635" s="6"/>
    </row>
    <row r="636" spans="1:66" ht="15.75" customHeight="1"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113"/>
      <c r="BH636" s="6"/>
      <c r="BI636" s="44"/>
      <c r="BJ636" s="6"/>
      <c r="BK636" s="6"/>
      <c r="BL636" s="6"/>
      <c r="BM636" s="6"/>
      <c r="BN636" s="6"/>
    </row>
    <row r="637" spans="1:66" ht="15.75" customHeight="1"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113"/>
      <c r="BH637" s="6"/>
      <c r="BI637" s="44"/>
      <c r="BJ637" s="6"/>
      <c r="BK637" s="6"/>
      <c r="BL637" s="6"/>
      <c r="BM637" s="6"/>
      <c r="BN637" s="6"/>
    </row>
    <row r="638" spans="1:66" ht="15.75" customHeight="1"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113"/>
      <c r="BH638" s="6"/>
      <c r="BI638" s="44"/>
      <c r="BJ638" s="6"/>
      <c r="BK638" s="6"/>
      <c r="BL638" s="6"/>
      <c r="BM638" s="6"/>
      <c r="BN638" s="6"/>
    </row>
    <row r="639" spans="1:66" ht="15.75" customHeight="1"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113"/>
      <c r="BH639" s="6"/>
      <c r="BI639" s="44"/>
      <c r="BJ639" s="6"/>
      <c r="BK639" s="6"/>
      <c r="BL639" s="6"/>
      <c r="BM639" s="6"/>
      <c r="BN639" s="6"/>
    </row>
    <row r="640" spans="1:66" ht="15.75" customHeight="1"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113"/>
      <c r="BH640" s="6"/>
      <c r="BI640" s="44"/>
      <c r="BJ640" s="6"/>
      <c r="BK640" s="6"/>
      <c r="BL640" s="6"/>
      <c r="BM640" s="6"/>
      <c r="BN640" s="6"/>
    </row>
    <row r="641" spans="1:66" ht="15.75" customHeight="1"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113"/>
      <c r="BH641" s="6"/>
      <c r="BI641" s="44"/>
      <c r="BJ641" s="6"/>
      <c r="BK641" s="6"/>
      <c r="BL641" s="6"/>
      <c r="BM641" s="6"/>
      <c r="BN641" s="6"/>
    </row>
    <row r="642" spans="1:66" ht="15.75" customHeight="1"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113"/>
      <c r="BH642" s="6"/>
      <c r="BI642" s="44"/>
      <c r="BJ642" s="6"/>
      <c r="BK642" s="6"/>
      <c r="BL642" s="6"/>
      <c r="BM642" s="6"/>
      <c r="BN642" s="6"/>
    </row>
    <row r="643" spans="1:66" ht="15.75" customHeight="1"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113"/>
      <c r="BH643" s="6"/>
      <c r="BI643" s="44"/>
      <c r="BJ643" s="6"/>
      <c r="BK643" s="6"/>
      <c r="BL643" s="6"/>
      <c r="BM643" s="6"/>
      <c r="BN643" s="6"/>
    </row>
    <row r="644" spans="1:66" ht="15.75" customHeight="1"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113"/>
      <c r="BH644" s="6"/>
      <c r="BI644" s="44"/>
      <c r="BJ644" s="6"/>
      <c r="BK644" s="6"/>
      <c r="BL644" s="6"/>
      <c r="BM644" s="6"/>
      <c r="BN644" s="6"/>
    </row>
    <row r="645" spans="1:66" ht="15.75" customHeight="1"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113"/>
      <c r="BH645" s="6"/>
      <c r="BI645" s="44"/>
      <c r="BJ645" s="6"/>
      <c r="BK645" s="6"/>
      <c r="BL645" s="6"/>
      <c r="BM645" s="6"/>
      <c r="BN645" s="6"/>
    </row>
    <row r="646" spans="1:66" ht="15.75" customHeight="1"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113"/>
      <c r="BH646" s="6"/>
      <c r="BI646" s="44"/>
      <c r="BJ646" s="6"/>
      <c r="BK646" s="6"/>
      <c r="BL646" s="6"/>
      <c r="BM646" s="6"/>
      <c r="BN646" s="6"/>
    </row>
    <row r="647" spans="1:66" ht="15.75" customHeight="1"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113"/>
      <c r="BH647" s="6"/>
      <c r="BI647" s="44"/>
      <c r="BJ647" s="6"/>
      <c r="BK647" s="6"/>
      <c r="BL647" s="6"/>
      <c r="BM647" s="6"/>
      <c r="BN647" s="6"/>
    </row>
    <row r="648" spans="1:66" ht="15.75" customHeight="1"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113"/>
      <c r="BH648" s="6"/>
      <c r="BI648" s="44"/>
      <c r="BJ648" s="6"/>
      <c r="BK648" s="6"/>
      <c r="BL648" s="6"/>
      <c r="BM648" s="6"/>
      <c r="BN648" s="6"/>
    </row>
    <row r="649" spans="1:66" ht="15.75" customHeight="1"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113"/>
      <c r="BH649" s="6"/>
      <c r="BI649" s="44"/>
      <c r="BJ649" s="6"/>
      <c r="BK649" s="6"/>
      <c r="BL649" s="6"/>
      <c r="BM649" s="6"/>
      <c r="BN649" s="6"/>
    </row>
    <row r="650" spans="1:66" ht="15.75" customHeight="1"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113"/>
      <c r="BH650" s="6"/>
      <c r="BI650" s="44"/>
      <c r="BJ650" s="6"/>
      <c r="BK650" s="6"/>
      <c r="BL650" s="6"/>
      <c r="BM650" s="6"/>
      <c r="BN650" s="6"/>
    </row>
    <row r="651" spans="1:66" ht="15.75" customHeight="1"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113"/>
      <c r="BH651" s="6"/>
      <c r="BI651" s="44"/>
      <c r="BJ651" s="6"/>
      <c r="BK651" s="6"/>
      <c r="BL651" s="6"/>
      <c r="BM651" s="6"/>
      <c r="BN651" s="6"/>
    </row>
    <row r="652" spans="1:66" ht="15.75" customHeight="1"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113"/>
      <c r="BH652" s="6"/>
      <c r="BI652" s="44"/>
      <c r="BJ652" s="6"/>
      <c r="BK652" s="6"/>
      <c r="BL652" s="6"/>
      <c r="BM652" s="6"/>
      <c r="BN652" s="6"/>
    </row>
    <row r="653" spans="1:66" ht="15.75" customHeight="1"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113"/>
      <c r="BH653" s="6"/>
      <c r="BI653" s="44"/>
      <c r="BJ653" s="6"/>
      <c r="BK653" s="6"/>
      <c r="BL653" s="6"/>
      <c r="BM653" s="6"/>
      <c r="BN653" s="6"/>
    </row>
    <row r="654" spans="1:66" ht="15.75" customHeight="1"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113"/>
      <c r="BH654" s="6"/>
      <c r="BI654" s="44"/>
      <c r="BJ654" s="6"/>
      <c r="BK654" s="6"/>
      <c r="BL654" s="6"/>
      <c r="BM654" s="6"/>
      <c r="BN654" s="6"/>
    </row>
    <row r="655" spans="1:66" ht="15.75" customHeight="1"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113"/>
      <c r="BH655" s="6"/>
      <c r="BI655" s="44"/>
      <c r="BJ655" s="6"/>
      <c r="BK655" s="6"/>
      <c r="BL655" s="6"/>
      <c r="BM655" s="6"/>
      <c r="BN655" s="6"/>
    </row>
    <row r="656" spans="1:66" ht="15.75" customHeight="1"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113"/>
      <c r="BH656" s="6"/>
      <c r="BI656" s="44"/>
      <c r="BJ656" s="6"/>
      <c r="BK656" s="6"/>
      <c r="BL656" s="6"/>
      <c r="BM656" s="6"/>
      <c r="BN656" s="6"/>
    </row>
    <row r="657" spans="1:66" ht="15.75" customHeight="1"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113"/>
      <c r="BH657" s="6"/>
      <c r="BI657" s="44"/>
      <c r="BJ657" s="6"/>
      <c r="BK657" s="6"/>
      <c r="BL657" s="6"/>
      <c r="BM657" s="6"/>
      <c r="BN657" s="6"/>
    </row>
    <row r="658" spans="1:66" ht="15.75" customHeight="1"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113"/>
      <c r="BH658" s="6"/>
      <c r="BI658" s="44"/>
      <c r="BJ658" s="6"/>
      <c r="BK658" s="6"/>
      <c r="BL658" s="6"/>
      <c r="BM658" s="6"/>
      <c r="BN658" s="6"/>
    </row>
    <row r="659" spans="1:66" ht="15.75" customHeight="1"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113"/>
      <c r="BH659" s="6"/>
      <c r="BI659" s="44"/>
      <c r="BJ659" s="6"/>
      <c r="BK659" s="6"/>
      <c r="BL659" s="6"/>
      <c r="BM659" s="6"/>
      <c r="BN659" s="6"/>
    </row>
    <row r="660" spans="1:66" ht="15.75" customHeight="1"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113"/>
      <c r="BH660" s="6"/>
      <c r="BI660" s="44"/>
      <c r="BJ660" s="6"/>
      <c r="BK660" s="6"/>
      <c r="BL660" s="6"/>
      <c r="BM660" s="6"/>
      <c r="BN660" s="6"/>
    </row>
    <row r="661" spans="1:66" ht="15.75" customHeight="1"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113"/>
      <c r="BH661" s="6"/>
      <c r="BI661" s="44"/>
      <c r="BJ661" s="6"/>
      <c r="BK661" s="6"/>
      <c r="BL661" s="6"/>
      <c r="BM661" s="6"/>
      <c r="BN661" s="6"/>
    </row>
    <row r="662" spans="1:66" ht="15.75" customHeight="1"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113"/>
      <c r="BH662" s="6"/>
      <c r="BI662" s="44"/>
      <c r="BJ662" s="6"/>
      <c r="BK662" s="6"/>
      <c r="BL662" s="6"/>
      <c r="BM662" s="6"/>
      <c r="BN662" s="6"/>
    </row>
    <row r="663" spans="1:66" ht="15.75" customHeight="1"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113"/>
      <c r="BH663" s="6"/>
      <c r="BI663" s="44"/>
      <c r="BJ663" s="6"/>
      <c r="BK663" s="6"/>
      <c r="BL663" s="6"/>
      <c r="BM663" s="6"/>
      <c r="BN663" s="6"/>
    </row>
    <row r="664" spans="1:66" ht="15.75" customHeight="1"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113"/>
      <c r="BH664" s="6"/>
      <c r="BI664" s="44"/>
      <c r="BJ664" s="6"/>
      <c r="BK664" s="6"/>
      <c r="BL664" s="6"/>
      <c r="BM664" s="6"/>
      <c r="BN664" s="6"/>
    </row>
    <row r="665" spans="1:66" ht="15.75" customHeight="1"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113"/>
      <c r="BH665" s="6"/>
      <c r="BI665" s="44"/>
      <c r="BJ665" s="6"/>
      <c r="BK665" s="6"/>
      <c r="BL665" s="6"/>
      <c r="BM665" s="6"/>
      <c r="BN665" s="6"/>
    </row>
    <row r="666" spans="1:66" ht="15.75" customHeight="1"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113"/>
      <c r="BH666" s="6"/>
      <c r="BI666" s="44"/>
      <c r="BJ666" s="6"/>
      <c r="BK666" s="6"/>
      <c r="BL666" s="6"/>
      <c r="BM666" s="6"/>
      <c r="BN666" s="6"/>
    </row>
    <row r="667" spans="1:66" ht="15.75" customHeight="1"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113"/>
      <c r="BH667" s="6"/>
      <c r="BI667" s="44"/>
      <c r="BJ667" s="6"/>
      <c r="BK667" s="6"/>
      <c r="BL667" s="6"/>
      <c r="BM667" s="6"/>
      <c r="BN667" s="6"/>
    </row>
    <row r="668" spans="1:66" ht="15.75" customHeight="1"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113"/>
      <c r="BH668" s="6"/>
      <c r="BI668" s="44"/>
      <c r="BJ668" s="6"/>
      <c r="BK668" s="6"/>
      <c r="BL668" s="6"/>
      <c r="BM668" s="6"/>
      <c r="BN668" s="6"/>
    </row>
    <row r="669" spans="1:66" ht="15.75" customHeight="1"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113"/>
      <c r="BH669" s="6"/>
      <c r="BI669" s="44"/>
      <c r="BJ669" s="6"/>
      <c r="BK669" s="6"/>
      <c r="BL669" s="6"/>
      <c r="BM669" s="6"/>
      <c r="BN669" s="6"/>
    </row>
    <row r="670" spans="1:66" ht="15.75" customHeight="1"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113"/>
      <c r="BH670" s="6"/>
      <c r="BI670" s="44"/>
      <c r="BJ670" s="6"/>
      <c r="BK670" s="6"/>
      <c r="BL670" s="6"/>
      <c r="BM670" s="6"/>
      <c r="BN670" s="6"/>
    </row>
    <row r="671" spans="1:66" ht="15.75" customHeight="1"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113"/>
      <c r="BH671" s="6"/>
      <c r="BI671" s="44"/>
      <c r="BJ671" s="6"/>
      <c r="BK671" s="6"/>
      <c r="BL671" s="6"/>
      <c r="BM671" s="6"/>
      <c r="BN671" s="6"/>
    </row>
    <row r="672" spans="1:66" ht="15.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113"/>
      <c r="BH672" s="6"/>
      <c r="BI672" s="44"/>
      <c r="BJ672" s="6"/>
      <c r="BK672" s="6"/>
      <c r="BL672" s="6"/>
      <c r="BM672" s="6"/>
      <c r="BN672" s="6"/>
    </row>
    <row r="673" spans="1:66" ht="15.75" customHeight="1"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113"/>
      <c r="BH673" s="6"/>
      <c r="BI673" s="44"/>
      <c r="BJ673" s="6"/>
      <c r="BK673" s="6"/>
      <c r="BL673" s="6"/>
      <c r="BM673" s="6"/>
      <c r="BN673" s="6"/>
    </row>
    <row r="674" spans="1:66" ht="15.75" customHeight="1"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113"/>
      <c r="BH674" s="6"/>
      <c r="BI674" s="44"/>
      <c r="BJ674" s="6"/>
      <c r="BK674" s="6"/>
      <c r="BL674" s="6"/>
      <c r="BM674" s="6"/>
      <c r="BN674" s="6"/>
    </row>
    <row r="675" spans="1:66" ht="15.75" customHeight="1"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113"/>
      <c r="BH675" s="6"/>
      <c r="BI675" s="44"/>
      <c r="BJ675" s="6"/>
      <c r="BK675" s="6"/>
      <c r="BL675" s="6"/>
      <c r="BM675" s="6"/>
      <c r="BN675" s="6"/>
    </row>
    <row r="676" spans="1:66" ht="15.75" customHeight="1"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113"/>
      <c r="BH676" s="6"/>
      <c r="BI676" s="44"/>
      <c r="BJ676" s="6"/>
      <c r="BK676" s="6"/>
      <c r="BL676" s="6"/>
      <c r="BM676" s="6"/>
      <c r="BN676" s="6"/>
    </row>
    <row r="677" spans="1:66" ht="15.75" customHeight="1"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113"/>
      <c r="BH677" s="6"/>
      <c r="BI677" s="44"/>
      <c r="BJ677" s="6"/>
      <c r="BK677" s="6"/>
      <c r="BL677" s="6"/>
      <c r="BM677" s="6"/>
      <c r="BN677" s="6"/>
    </row>
    <row r="678" spans="1:66" ht="15.75" customHeight="1"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113"/>
      <c r="BH678" s="6"/>
      <c r="BI678" s="44"/>
      <c r="BJ678" s="6"/>
      <c r="BK678" s="6"/>
      <c r="BL678" s="6"/>
      <c r="BM678" s="6"/>
      <c r="BN678" s="6"/>
    </row>
    <row r="679" spans="1:66" ht="15.75" customHeight="1"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113"/>
      <c r="BH679" s="6"/>
      <c r="BI679" s="44"/>
      <c r="BJ679" s="6"/>
      <c r="BK679" s="6"/>
      <c r="BL679" s="6"/>
      <c r="BM679" s="6"/>
      <c r="BN679" s="6"/>
    </row>
    <row r="680" spans="1:66" ht="15.75"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113"/>
      <c r="BH680" s="6"/>
      <c r="BI680" s="44"/>
      <c r="BJ680" s="6"/>
      <c r="BK680" s="6"/>
      <c r="BL680" s="6"/>
      <c r="BM680" s="6"/>
      <c r="BN680" s="6"/>
    </row>
    <row r="681" spans="1:66" ht="15.75" customHeight="1"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113"/>
      <c r="BH681" s="6"/>
      <c r="BI681" s="44"/>
      <c r="BJ681" s="6"/>
      <c r="BK681" s="6"/>
      <c r="BL681" s="6"/>
      <c r="BM681" s="6"/>
      <c r="BN681" s="6"/>
    </row>
    <row r="682" spans="1:66" ht="15.75" customHeight="1"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113"/>
      <c r="BH682" s="6"/>
      <c r="BI682" s="44"/>
      <c r="BJ682" s="6"/>
      <c r="BK682" s="6"/>
      <c r="BL682" s="6"/>
      <c r="BM682" s="6"/>
      <c r="BN682" s="6"/>
    </row>
    <row r="683" spans="1:66" ht="15.75" customHeight="1"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113"/>
      <c r="BH683" s="6"/>
      <c r="BI683" s="44"/>
      <c r="BJ683" s="6"/>
      <c r="BK683" s="6"/>
      <c r="BL683" s="6"/>
      <c r="BM683" s="6"/>
      <c r="BN683" s="6"/>
    </row>
    <row r="684" spans="1:66" ht="15.75" customHeight="1"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113"/>
      <c r="BH684" s="6"/>
      <c r="BI684" s="44"/>
      <c r="BJ684" s="6"/>
      <c r="BK684" s="6"/>
      <c r="BL684" s="6"/>
      <c r="BM684" s="6"/>
      <c r="BN684" s="6"/>
    </row>
    <row r="685" spans="1:66" ht="15.75" customHeight="1"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113"/>
      <c r="BH685" s="6"/>
      <c r="BI685" s="44"/>
      <c r="BJ685" s="6"/>
      <c r="BK685" s="6"/>
      <c r="BL685" s="6"/>
      <c r="BM685" s="6"/>
      <c r="BN685" s="6"/>
    </row>
    <row r="686" spans="1:66" ht="15.75" customHeight="1"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113"/>
      <c r="BH686" s="6"/>
      <c r="BI686" s="44"/>
      <c r="BJ686" s="6"/>
      <c r="BK686" s="6"/>
      <c r="BL686" s="6"/>
      <c r="BM686" s="6"/>
      <c r="BN686" s="6"/>
    </row>
    <row r="687" spans="1:66" ht="15.75" customHeight="1"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113"/>
      <c r="BH687" s="6"/>
      <c r="BI687" s="44"/>
      <c r="BJ687" s="6"/>
      <c r="BK687" s="6"/>
      <c r="BL687" s="6"/>
      <c r="BM687" s="6"/>
      <c r="BN687" s="6"/>
    </row>
    <row r="688" spans="1:66" ht="15.75" customHeight="1"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113"/>
      <c r="BH688" s="6"/>
      <c r="BI688" s="44"/>
      <c r="BJ688" s="6"/>
      <c r="BK688" s="6"/>
      <c r="BL688" s="6"/>
      <c r="BM688" s="6"/>
      <c r="BN688" s="6"/>
    </row>
    <row r="689" spans="1:66" ht="15.75" customHeight="1"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113"/>
      <c r="BH689" s="6"/>
      <c r="BI689" s="44"/>
      <c r="BJ689" s="6"/>
      <c r="BK689" s="6"/>
      <c r="BL689" s="6"/>
      <c r="BM689" s="6"/>
      <c r="BN689" s="6"/>
    </row>
    <row r="690" spans="1:66" ht="15.75" customHeight="1"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113"/>
      <c r="BH690" s="6"/>
      <c r="BI690" s="44"/>
      <c r="BJ690" s="6"/>
      <c r="BK690" s="6"/>
      <c r="BL690" s="6"/>
      <c r="BM690" s="6"/>
      <c r="BN690" s="6"/>
    </row>
    <row r="691" spans="1:66" ht="15.75" customHeight="1"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113"/>
      <c r="BH691" s="6"/>
      <c r="BI691" s="44"/>
      <c r="BJ691" s="6"/>
      <c r="BK691" s="6"/>
      <c r="BL691" s="6"/>
      <c r="BM691" s="6"/>
      <c r="BN691" s="6"/>
    </row>
    <row r="692" spans="1:66" ht="15.75" customHeight="1"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113"/>
      <c r="BH692" s="6"/>
      <c r="BI692" s="44"/>
      <c r="BJ692" s="6"/>
      <c r="BK692" s="6"/>
      <c r="BL692" s="6"/>
      <c r="BM692" s="6"/>
      <c r="BN692" s="6"/>
    </row>
    <row r="693" spans="1:66" ht="15.75" customHeight="1"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113"/>
      <c r="BH693" s="6"/>
      <c r="BI693" s="44"/>
      <c r="BJ693" s="6"/>
      <c r="BK693" s="6"/>
      <c r="BL693" s="6"/>
      <c r="BM693" s="6"/>
      <c r="BN693" s="6"/>
    </row>
    <row r="694" spans="1:66" ht="15.75" customHeight="1"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113"/>
      <c r="BH694" s="6"/>
      <c r="BI694" s="44"/>
      <c r="BJ694" s="6"/>
      <c r="BK694" s="6"/>
      <c r="BL694" s="6"/>
      <c r="BM694" s="6"/>
      <c r="BN694" s="6"/>
    </row>
    <row r="695" spans="1:66" ht="15.75" customHeight="1"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113"/>
      <c r="BH695" s="6"/>
      <c r="BI695" s="44"/>
      <c r="BJ695" s="6"/>
      <c r="BK695" s="6"/>
      <c r="BL695" s="6"/>
      <c r="BM695" s="6"/>
      <c r="BN695" s="6"/>
    </row>
    <row r="696" spans="1:66" ht="15.75" customHeight="1"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113"/>
      <c r="BH696" s="6"/>
      <c r="BI696" s="44"/>
      <c r="BJ696" s="6"/>
      <c r="BK696" s="6"/>
      <c r="BL696" s="6"/>
      <c r="BM696" s="6"/>
      <c r="BN696" s="6"/>
    </row>
    <row r="697" spans="1:66" ht="15.75" customHeight="1"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113"/>
      <c r="BH697" s="6"/>
      <c r="BI697" s="44"/>
      <c r="BJ697" s="6"/>
      <c r="BK697" s="6"/>
      <c r="BL697" s="6"/>
      <c r="BM697" s="6"/>
      <c r="BN697" s="6"/>
    </row>
    <row r="698" spans="1:66" ht="15.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113"/>
      <c r="BH698" s="6"/>
      <c r="BI698" s="44"/>
      <c r="BJ698" s="6"/>
      <c r="BK698" s="6"/>
      <c r="BL698" s="6"/>
      <c r="BM698" s="6"/>
      <c r="BN698" s="6"/>
    </row>
    <row r="699" spans="1:66" ht="15.75" customHeight="1"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113"/>
      <c r="BH699" s="6"/>
      <c r="BI699" s="44"/>
      <c r="BJ699" s="6"/>
      <c r="BK699" s="6"/>
      <c r="BL699" s="6"/>
      <c r="BM699" s="6"/>
      <c r="BN699" s="6"/>
    </row>
    <row r="700" spans="1:66" ht="15.75" customHeight="1"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113"/>
      <c r="BH700" s="6"/>
      <c r="BI700" s="44"/>
      <c r="BJ700" s="6"/>
      <c r="BK700" s="6"/>
      <c r="BL700" s="6"/>
      <c r="BM700" s="6"/>
      <c r="BN700" s="6"/>
    </row>
    <row r="701" spans="1:66" ht="15.75" customHeight="1"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113"/>
      <c r="BH701" s="6"/>
      <c r="BI701" s="44"/>
      <c r="BJ701" s="6"/>
      <c r="BK701" s="6"/>
      <c r="BL701" s="6"/>
      <c r="BM701" s="6"/>
      <c r="BN701" s="6"/>
    </row>
    <row r="702" spans="1:66" ht="15.75" customHeight="1"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113"/>
      <c r="BH702" s="6"/>
      <c r="BI702" s="44"/>
      <c r="BJ702" s="6"/>
      <c r="BK702" s="6"/>
      <c r="BL702" s="6"/>
      <c r="BM702" s="6"/>
      <c r="BN702" s="6"/>
    </row>
    <row r="703" spans="1:66" ht="15.75" customHeight="1"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113"/>
      <c r="BH703" s="6"/>
      <c r="BI703" s="44"/>
      <c r="BJ703" s="6"/>
      <c r="BK703" s="6"/>
      <c r="BL703" s="6"/>
      <c r="BM703" s="6"/>
      <c r="BN703" s="6"/>
    </row>
    <row r="704" spans="1:66" ht="15.75" customHeight="1"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113"/>
      <c r="BH704" s="6"/>
      <c r="BI704" s="44"/>
      <c r="BJ704" s="6"/>
      <c r="BK704" s="6"/>
      <c r="BL704" s="6"/>
      <c r="BM704" s="6"/>
      <c r="BN704" s="6"/>
    </row>
    <row r="705" spans="1:66" ht="15.75" customHeight="1"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113"/>
      <c r="BH705" s="6"/>
      <c r="BI705" s="44"/>
      <c r="BJ705" s="6"/>
      <c r="BK705" s="6"/>
      <c r="BL705" s="6"/>
      <c r="BM705" s="6"/>
      <c r="BN705" s="6"/>
    </row>
    <row r="706" spans="1:66" ht="15.75" customHeight="1"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113"/>
      <c r="BH706" s="6"/>
      <c r="BI706" s="44"/>
      <c r="BJ706" s="6"/>
      <c r="BK706" s="6"/>
      <c r="BL706" s="6"/>
      <c r="BM706" s="6"/>
      <c r="BN706" s="6"/>
    </row>
    <row r="707" spans="1:66" ht="15.75" customHeight="1"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113"/>
      <c r="BH707" s="6"/>
      <c r="BI707" s="44"/>
      <c r="BJ707" s="6"/>
      <c r="BK707" s="6"/>
      <c r="BL707" s="6"/>
      <c r="BM707" s="6"/>
      <c r="BN707" s="6"/>
    </row>
    <row r="708" spans="1:66" ht="15.75" customHeight="1"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113"/>
      <c r="BH708" s="6"/>
      <c r="BI708" s="44"/>
      <c r="BJ708" s="6"/>
      <c r="BK708" s="6"/>
      <c r="BL708" s="6"/>
      <c r="BM708" s="6"/>
      <c r="BN708" s="6"/>
    </row>
    <row r="709" spans="1:66" ht="15.75" customHeight="1"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113"/>
      <c r="BH709" s="6"/>
      <c r="BI709" s="44"/>
      <c r="BJ709" s="6"/>
      <c r="BK709" s="6"/>
      <c r="BL709" s="6"/>
      <c r="BM709" s="6"/>
      <c r="BN709" s="6"/>
    </row>
    <row r="710" spans="1:66" ht="15.75" customHeight="1"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113"/>
      <c r="BH710" s="6"/>
      <c r="BI710" s="44"/>
      <c r="BJ710" s="6"/>
      <c r="BK710" s="6"/>
      <c r="BL710" s="6"/>
      <c r="BM710" s="6"/>
      <c r="BN710" s="6"/>
    </row>
    <row r="711" spans="1:66" ht="15.75" customHeight="1"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113"/>
      <c r="BH711" s="6"/>
      <c r="BI711" s="44"/>
      <c r="BJ711" s="6"/>
      <c r="BK711" s="6"/>
      <c r="BL711" s="6"/>
      <c r="BM711" s="6"/>
      <c r="BN711" s="6"/>
    </row>
    <row r="712" spans="1:66" ht="15.75" customHeight="1"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113"/>
      <c r="BH712" s="6"/>
      <c r="BI712" s="44"/>
      <c r="BJ712" s="6"/>
      <c r="BK712" s="6"/>
      <c r="BL712" s="6"/>
      <c r="BM712" s="6"/>
      <c r="BN712" s="6"/>
    </row>
    <row r="713" spans="1:66" ht="15.75" customHeight="1"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113"/>
      <c r="BH713" s="6"/>
      <c r="BI713" s="44"/>
      <c r="BJ713" s="6"/>
      <c r="BK713" s="6"/>
      <c r="BL713" s="6"/>
      <c r="BM713" s="6"/>
      <c r="BN713" s="6"/>
    </row>
    <row r="714" spans="1:66" ht="15.75" customHeight="1"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113"/>
      <c r="BH714" s="6"/>
      <c r="BI714" s="44"/>
      <c r="BJ714" s="6"/>
      <c r="BK714" s="6"/>
      <c r="BL714" s="6"/>
      <c r="BM714" s="6"/>
      <c r="BN714" s="6"/>
    </row>
    <row r="715" spans="1:66" ht="15.75" customHeight="1"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113"/>
      <c r="BH715" s="6"/>
      <c r="BI715" s="44"/>
      <c r="BJ715" s="6"/>
      <c r="BK715" s="6"/>
      <c r="BL715" s="6"/>
      <c r="BM715" s="6"/>
      <c r="BN715" s="6"/>
    </row>
    <row r="716" spans="1:66" ht="15.75" customHeight="1"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113"/>
      <c r="BH716" s="6"/>
      <c r="BI716" s="44"/>
      <c r="BJ716" s="6"/>
      <c r="BK716" s="6"/>
      <c r="BL716" s="6"/>
      <c r="BM716" s="6"/>
      <c r="BN716" s="6"/>
    </row>
    <row r="717" spans="1:66" ht="15.75" customHeight="1"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113"/>
      <c r="BH717" s="6"/>
      <c r="BI717" s="44"/>
      <c r="BJ717" s="6"/>
      <c r="BK717" s="6"/>
      <c r="BL717" s="6"/>
      <c r="BM717" s="6"/>
      <c r="BN717" s="6"/>
    </row>
    <row r="718" spans="1:66" ht="15.75" customHeight="1"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113"/>
      <c r="BH718" s="6"/>
      <c r="BI718" s="44"/>
      <c r="BJ718" s="6"/>
      <c r="BK718" s="6"/>
      <c r="BL718" s="6"/>
      <c r="BM718" s="6"/>
      <c r="BN718" s="6"/>
    </row>
    <row r="719" spans="1:66" ht="15.75" customHeight="1"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113"/>
      <c r="BH719" s="6"/>
      <c r="BI719" s="44"/>
      <c r="BJ719" s="6"/>
      <c r="BK719" s="6"/>
      <c r="BL719" s="6"/>
      <c r="BM719" s="6"/>
      <c r="BN719" s="6"/>
    </row>
    <row r="720" spans="1:66" ht="15.75" customHeight="1"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113"/>
      <c r="BH720" s="6"/>
      <c r="BI720" s="44"/>
      <c r="BJ720" s="6"/>
      <c r="BK720" s="6"/>
      <c r="BL720" s="6"/>
      <c r="BM720" s="6"/>
      <c r="BN720" s="6"/>
    </row>
    <row r="721" spans="1:66" ht="15.75" customHeight="1"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113"/>
      <c r="BH721" s="6"/>
      <c r="BI721" s="44"/>
      <c r="BJ721" s="6"/>
      <c r="BK721" s="6"/>
      <c r="BL721" s="6"/>
      <c r="BM721" s="6"/>
      <c r="BN721" s="6"/>
    </row>
    <row r="722" spans="1:66" ht="15.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113"/>
      <c r="BH722" s="6"/>
      <c r="BI722" s="44"/>
      <c r="BJ722" s="6"/>
      <c r="BK722" s="6"/>
      <c r="BL722" s="6"/>
      <c r="BM722" s="6"/>
      <c r="BN722" s="6"/>
    </row>
    <row r="723" spans="1:66" ht="15.75" customHeight="1"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113"/>
      <c r="BH723" s="6"/>
      <c r="BI723" s="44"/>
      <c r="BJ723" s="6"/>
      <c r="BK723" s="6"/>
      <c r="BL723" s="6"/>
      <c r="BM723" s="6"/>
      <c r="BN723" s="6"/>
    </row>
    <row r="724" spans="1:66" ht="15.75" customHeight="1"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113"/>
      <c r="BH724" s="6"/>
      <c r="BI724" s="44"/>
      <c r="BJ724" s="6"/>
      <c r="BK724" s="6"/>
      <c r="BL724" s="6"/>
      <c r="BM724" s="6"/>
      <c r="BN724" s="6"/>
    </row>
    <row r="725" spans="1:66" ht="15.75" customHeight="1"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113"/>
      <c r="BH725" s="6"/>
      <c r="BI725" s="44"/>
      <c r="BJ725" s="6"/>
      <c r="BK725" s="6"/>
      <c r="BL725" s="6"/>
      <c r="BM725" s="6"/>
      <c r="BN725" s="6"/>
    </row>
    <row r="726" spans="1:66" ht="15.75" customHeight="1"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113"/>
      <c r="BH726" s="6"/>
      <c r="BI726" s="44"/>
      <c r="BJ726" s="6"/>
      <c r="BK726" s="6"/>
      <c r="BL726" s="6"/>
      <c r="BM726" s="6"/>
      <c r="BN726" s="6"/>
    </row>
    <row r="727" spans="1:66" ht="15.75" customHeight="1"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113"/>
      <c r="BH727" s="6"/>
      <c r="BI727" s="44"/>
      <c r="BJ727" s="6"/>
      <c r="BK727" s="6"/>
      <c r="BL727" s="6"/>
      <c r="BM727" s="6"/>
      <c r="BN727" s="6"/>
    </row>
    <row r="728" spans="1:66" ht="15.75" customHeight="1"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113"/>
      <c r="BH728" s="6"/>
      <c r="BI728" s="44"/>
      <c r="BJ728" s="6"/>
      <c r="BK728" s="6"/>
      <c r="BL728" s="6"/>
      <c r="BM728" s="6"/>
      <c r="BN728" s="6"/>
    </row>
    <row r="729" spans="1:66" ht="15.75" customHeight="1"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113"/>
      <c r="BH729" s="6"/>
      <c r="BI729" s="44"/>
      <c r="BJ729" s="6"/>
      <c r="BK729" s="6"/>
      <c r="BL729" s="6"/>
      <c r="BM729" s="6"/>
      <c r="BN729" s="6"/>
    </row>
    <row r="730" spans="1:66" ht="15.75" customHeight="1"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113"/>
      <c r="BH730" s="6"/>
      <c r="BI730" s="44"/>
      <c r="BJ730" s="6"/>
      <c r="BK730" s="6"/>
      <c r="BL730" s="6"/>
      <c r="BM730" s="6"/>
      <c r="BN730" s="6"/>
    </row>
    <row r="731" spans="1:66" ht="15.75" customHeight="1"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113"/>
      <c r="BH731" s="6"/>
      <c r="BI731" s="44"/>
      <c r="BJ731" s="6"/>
      <c r="BK731" s="6"/>
      <c r="BL731" s="6"/>
      <c r="BM731" s="6"/>
      <c r="BN731" s="6"/>
    </row>
    <row r="732" spans="1:66" ht="15.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113"/>
      <c r="BH732" s="6"/>
      <c r="BI732" s="44"/>
      <c r="BJ732" s="6"/>
      <c r="BK732" s="6"/>
      <c r="BL732" s="6"/>
      <c r="BM732" s="6"/>
      <c r="BN732" s="6"/>
    </row>
    <row r="733" spans="1:66" ht="15.75" customHeight="1"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113"/>
      <c r="BH733" s="6"/>
      <c r="BI733" s="44"/>
      <c r="BJ733" s="6"/>
      <c r="BK733" s="6"/>
      <c r="BL733" s="6"/>
      <c r="BM733" s="6"/>
      <c r="BN733" s="6"/>
    </row>
    <row r="734" spans="1:66" ht="15.75" customHeight="1"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113"/>
      <c r="BH734" s="6"/>
      <c r="BI734" s="44"/>
      <c r="BJ734" s="6"/>
      <c r="BK734" s="6"/>
      <c r="BL734" s="6"/>
      <c r="BM734" s="6"/>
      <c r="BN734" s="6"/>
    </row>
    <row r="735" spans="1:66" ht="15.75" customHeight="1"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113"/>
      <c r="BH735" s="6"/>
      <c r="BI735" s="44"/>
      <c r="BJ735" s="6"/>
      <c r="BK735" s="6"/>
      <c r="BL735" s="6"/>
      <c r="BM735" s="6"/>
      <c r="BN735" s="6"/>
    </row>
    <row r="736" spans="1:66" ht="15.75" customHeight="1"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113"/>
      <c r="BH736" s="6"/>
      <c r="BI736" s="44"/>
      <c r="BJ736" s="6"/>
      <c r="BK736" s="6"/>
      <c r="BL736" s="6"/>
      <c r="BM736" s="6"/>
      <c r="BN736" s="6"/>
    </row>
    <row r="737" spans="1:66" ht="15.75" customHeight="1"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113"/>
      <c r="BH737" s="6"/>
      <c r="BI737" s="44"/>
      <c r="BJ737" s="6"/>
      <c r="BK737" s="6"/>
      <c r="BL737" s="6"/>
      <c r="BM737" s="6"/>
      <c r="BN737" s="6"/>
    </row>
    <row r="738" spans="1:66" ht="15.75" customHeight="1"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113"/>
      <c r="BH738" s="6"/>
      <c r="BI738" s="44"/>
      <c r="BJ738" s="6"/>
      <c r="BK738" s="6"/>
      <c r="BL738" s="6"/>
      <c r="BM738" s="6"/>
      <c r="BN738" s="6"/>
    </row>
    <row r="739" spans="1:66" ht="15.75" customHeight="1"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113"/>
      <c r="BH739" s="6"/>
      <c r="BI739" s="44"/>
      <c r="BJ739" s="6"/>
      <c r="BK739" s="6"/>
      <c r="BL739" s="6"/>
      <c r="BM739" s="6"/>
      <c r="BN739" s="6"/>
    </row>
    <row r="740" spans="1:66" ht="15.75" customHeight="1"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113"/>
      <c r="BH740" s="6"/>
      <c r="BI740" s="44"/>
      <c r="BJ740" s="6"/>
      <c r="BK740" s="6"/>
      <c r="BL740" s="6"/>
      <c r="BM740" s="6"/>
      <c r="BN740" s="6"/>
    </row>
    <row r="741" spans="1:66" ht="15.75" customHeight="1"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113"/>
      <c r="BH741" s="6"/>
      <c r="BI741" s="44"/>
      <c r="BJ741" s="6"/>
      <c r="BK741" s="6"/>
      <c r="BL741" s="6"/>
      <c r="BM741" s="6"/>
      <c r="BN741" s="6"/>
    </row>
    <row r="742" spans="1:66" ht="15.75" customHeight="1"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113"/>
      <c r="BH742" s="6"/>
      <c r="BI742" s="44"/>
      <c r="BJ742" s="6"/>
      <c r="BK742" s="6"/>
      <c r="BL742" s="6"/>
      <c r="BM742" s="6"/>
      <c r="BN742" s="6"/>
    </row>
    <row r="743" spans="1:66" ht="15.75" customHeight="1"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113"/>
      <c r="BH743" s="6"/>
      <c r="BI743" s="44"/>
      <c r="BJ743" s="6"/>
      <c r="BK743" s="6"/>
      <c r="BL743" s="6"/>
      <c r="BM743" s="6"/>
      <c r="BN743" s="6"/>
    </row>
    <row r="744" spans="1:66" ht="15.75" customHeight="1"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113"/>
      <c r="BH744" s="6"/>
      <c r="BI744" s="44"/>
      <c r="BJ744" s="6"/>
      <c r="BK744" s="6"/>
      <c r="BL744" s="6"/>
      <c r="BM744" s="6"/>
      <c r="BN744" s="6"/>
    </row>
    <row r="745" spans="1:66" ht="15.75" customHeight="1"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113"/>
      <c r="BH745" s="6"/>
      <c r="BI745" s="44"/>
      <c r="BJ745" s="6"/>
      <c r="BK745" s="6"/>
      <c r="BL745" s="6"/>
      <c r="BM745" s="6"/>
      <c r="BN745" s="6"/>
    </row>
    <row r="746" spans="1:66" ht="15.75" customHeight="1"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113"/>
      <c r="BH746" s="6"/>
      <c r="BI746" s="44"/>
      <c r="BJ746" s="6"/>
      <c r="BK746" s="6"/>
      <c r="BL746" s="6"/>
      <c r="BM746" s="6"/>
      <c r="BN746" s="6"/>
    </row>
    <row r="747" spans="1:66" ht="15.75" customHeight="1"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113"/>
      <c r="BH747" s="6"/>
      <c r="BI747" s="44"/>
      <c r="BJ747" s="6"/>
      <c r="BK747" s="6"/>
      <c r="BL747" s="6"/>
      <c r="BM747" s="6"/>
      <c r="BN747" s="6"/>
    </row>
    <row r="748" spans="1:66" ht="15.75" customHeight="1"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113"/>
      <c r="BH748" s="6"/>
      <c r="BI748" s="44"/>
      <c r="BJ748" s="6"/>
      <c r="BK748" s="6"/>
      <c r="BL748" s="6"/>
      <c r="BM748" s="6"/>
      <c r="BN748" s="6"/>
    </row>
    <row r="749" spans="1:66" ht="15.75" customHeight="1"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113"/>
      <c r="BH749" s="6"/>
      <c r="BI749" s="44"/>
      <c r="BJ749" s="6"/>
      <c r="BK749" s="6"/>
      <c r="BL749" s="6"/>
      <c r="BM749" s="6"/>
      <c r="BN749" s="6"/>
    </row>
    <row r="750" spans="1:66" ht="15.75" customHeight="1"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113"/>
      <c r="BH750" s="6"/>
      <c r="BI750" s="44"/>
      <c r="BJ750" s="6"/>
      <c r="BK750" s="6"/>
      <c r="BL750" s="6"/>
      <c r="BM750" s="6"/>
      <c r="BN750" s="6"/>
    </row>
    <row r="751" spans="1:66" ht="15.75" customHeight="1"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113"/>
      <c r="BH751" s="6"/>
      <c r="BI751" s="44"/>
      <c r="BJ751" s="6"/>
      <c r="BK751" s="6"/>
      <c r="BL751" s="6"/>
      <c r="BM751" s="6"/>
      <c r="BN751" s="6"/>
    </row>
    <row r="752" spans="1:66" ht="15.75" customHeight="1"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113"/>
      <c r="BH752" s="6"/>
      <c r="BI752" s="44"/>
      <c r="BJ752" s="6"/>
      <c r="BK752" s="6"/>
      <c r="BL752" s="6"/>
      <c r="BM752" s="6"/>
      <c r="BN752" s="6"/>
    </row>
    <row r="753" spans="1:66" ht="15.75" customHeight="1"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113"/>
      <c r="BH753" s="6"/>
      <c r="BI753" s="44"/>
      <c r="BJ753" s="6"/>
      <c r="BK753" s="6"/>
      <c r="BL753" s="6"/>
      <c r="BM753" s="6"/>
      <c r="BN753" s="6"/>
    </row>
    <row r="754" spans="1:66" ht="15.75" customHeight="1"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113"/>
      <c r="BH754" s="6"/>
      <c r="BI754" s="44"/>
      <c r="BJ754" s="6"/>
      <c r="BK754" s="6"/>
      <c r="BL754" s="6"/>
      <c r="BM754" s="6"/>
      <c r="BN754" s="6"/>
    </row>
    <row r="755" spans="1:66" ht="15.75" customHeight="1"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113"/>
      <c r="BH755" s="6"/>
      <c r="BI755" s="44"/>
      <c r="BJ755" s="6"/>
      <c r="BK755" s="6"/>
      <c r="BL755" s="6"/>
      <c r="BM755" s="6"/>
      <c r="BN755" s="6"/>
    </row>
    <row r="756" spans="1:66" ht="15.75" customHeight="1"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113"/>
      <c r="BH756" s="6"/>
      <c r="BI756" s="44"/>
      <c r="BJ756" s="6"/>
      <c r="BK756" s="6"/>
      <c r="BL756" s="6"/>
      <c r="BM756" s="6"/>
      <c r="BN756" s="6"/>
    </row>
    <row r="757" spans="1:66" ht="15.75" customHeight="1"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113"/>
      <c r="BH757" s="6"/>
      <c r="BI757" s="44"/>
      <c r="BJ757" s="6"/>
      <c r="BK757" s="6"/>
      <c r="BL757" s="6"/>
      <c r="BM757" s="6"/>
      <c r="BN757" s="6"/>
    </row>
    <row r="758" spans="1:66" ht="15.75" customHeight="1"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113"/>
      <c r="BH758" s="6"/>
      <c r="BI758" s="44"/>
      <c r="BJ758" s="6"/>
      <c r="BK758" s="6"/>
      <c r="BL758" s="6"/>
      <c r="BM758" s="6"/>
      <c r="BN758" s="6"/>
    </row>
    <row r="759" spans="1:66" ht="15.75" customHeight="1"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113"/>
      <c r="BH759" s="6"/>
      <c r="BI759" s="44"/>
      <c r="BJ759" s="6"/>
      <c r="BK759" s="6"/>
      <c r="BL759" s="6"/>
      <c r="BM759" s="6"/>
      <c r="BN759" s="6"/>
    </row>
    <row r="760" spans="1:66" ht="15.75" customHeight="1"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113"/>
      <c r="BH760" s="6"/>
      <c r="BI760" s="44"/>
      <c r="BJ760" s="6"/>
      <c r="BK760" s="6"/>
      <c r="BL760" s="6"/>
      <c r="BM760" s="6"/>
      <c r="BN760" s="6"/>
    </row>
    <row r="761" spans="1:66" ht="15.75" customHeight="1"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113"/>
      <c r="BH761" s="6"/>
      <c r="BI761" s="44"/>
      <c r="BJ761" s="6"/>
      <c r="BK761" s="6"/>
      <c r="BL761" s="6"/>
      <c r="BM761" s="6"/>
      <c r="BN761" s="6"/>
    </row>
    <row r="762" spans="1:66" ht="15.75" customHeight="1"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113"/>
      <c r="BH762" s="6"/>
      <c r="BI762" s="44"/>
      <c r="BJ762" s="6"/>
      <c r="BK762" s="6"/>
      <c r="BL762" s="6"/>
      <c r="BM762" s="6"/>
      <c r="BN762" s="6"/>
    </row>
    <row r="763" spans="1:66" ht="15.75" customHeight="1"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113"/>
      <c r="BH763" s="6"/>
      <c r="BI763" s="44"/>
      <c r="BJ763" s="6"/>
      <c r="BK763" s="6"/>
      <c r="BL763" s="6"/>
      <c r="BM763" s="6"/>
      <c r="BN763" s="6"/>
    </row>
    <row r="764" spans="1:66" ht="15.75" customHeight="1"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113"/>
      <c r="BH764" s="6"/>
      <c r="BI764" s="44"/>
      <c r="BJ764" s="6"/>
      <c r="BK764" s="6"/>
      <c r="BL764" s="6"/>
      <c r="BM764" s="6"/>
      <c r="BN764" s="6"/>
    </row>
    <row r="765" spans="1:66" ht="15.75" customHeight="1"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113"/>
      <c r="BH765" s="6"/>
      <c r="BI765" s="44"/>
      <c r="BJ765" s="6"/>
      <c r="BK765" s="6"/>
      <c r="BL765" s="6"/>
      <c r="BM765" s="6"/>
      <c r="BN765" s="6"/>
    </row>
    <row r="766" spans="1:66" ht="15.75" customHeight="1"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113"/>
      <c r="BH766" s="6"/>
      <c r="BI766" s="44"/>
      <c r="BJ766" s="6"/>
      <c r="BK766" s="6"/>
      <c r="BL766" s="6"/>
      <c r="BM766" s="6"/>
      <c r="BN766" s="6"/>
    </row>
    <row r="767" spans="1:66" ht="15.75" customHeight="1"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113"/>
      <c r="BH767" s="6"/>
      <c r="BI767" s="44"/>
      <c r="BJ767" s="6"/>
      <c r="BK767" s="6"/>
      <c r="BL767" s="6"/>
      <c r="BM767" s="6"/>
      <c r="BN767" s="6"/>
    </row>
    <row r="768" spans="1:66" ht="15.75" customHeight="1"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113"/>
      <c r="BH768" s="6"/>
      <c r="BI768" s="44"/>
      <c r="BJ768" s="6"/>
      <c r="BK768" s="6"/>
      <c r="BL768" s="6"/>
      <c r="BM768" s="6"/>
      <c r="BN768" s="6"/>
    </row>
    <row r="769" spans="1:66" ht="15.75" customHeight="1"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113"/>
      <c r="BH769" s="6"/>
      <c r="BI769" s="44"/>
      <c r="BJ769" s="6"/>
      <c r="BK769" s="6"/>
      <c r="BL769" s="6"/>
      <c r="BM769" s="6"/>
      <c r="BN769" s="6"/>
    </row>
    <row r="770" spans="1:66" ht="15.75" customHeight="1"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113"/>
      <c r="BH770" s="6"/>
      <c r="BI770" s="44"/>
      <c r="BJ770" s="6"/>
      <c r="BK770" s="6"/>
      <c r="BL770" s="6"/>
      <c r="BM770" s="6"/>
      <c r="BN770" s="6"/>
    </row>
    <row r="771" spans="1:66" ht="15.75" customHeight="1"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113"/>
      <c r="BH771" s="6"/>
      <c r="BI771" s="44"/>
      <c r="BJ771" s="6"/>
      <c r="BK771" s="6"/>
      <c r="BL771" s="6"/>
      <c r="BM771" s="6"/>
      <c r="BN771" s="6"/>
    </row>
    <row r="772" spans="1:66" ht="15.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113"/>
      <c r="BH772" s="6"/>
      <c r="BI772" s="44"/>
      <c r="BJ772" s="6"/>
      <c r="BK772" s="6"/>
      <c r="BL772" s="6"/>
      <c r="BM772" s="6"/>
      <c r="BN772" s="6"/>
    </row>
    <row r="773" spans="1:66" ht="15.75" customHeight="1"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113"/>
      <c r="BH773" s="6"/>
      <c r="BI773" s="44"/>
      <c r="BJ773" s="6"/>
      <c r="BK773" s="6"/>
      <c r="BL773" s="6"/>
      <c r="BM773" s="6"/>
      <c r="BN773" s="6"/>
    </row>
    <row r="774" spans="1:66" ht="15.75" customHeight="1"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113"/>
      <c r="BH774" s="6"/>
      <c r="BI774" s="44"/>
      <c r="BJ774" s="6"/>
      <c r="BK774" s="6"/>
      <c r="BL774" s="6"/>
      <c r="BM774" s="6"/>
      <c r="BN774" s="6"/>
    </row>
    <row r="775" spans="1:66" ht="15.75" customHeight="1"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113"/>
      <c r="BH775" s="6"/>
      <c r="BI775" s="44"/>
      <c r="BJ775" s="6"/>
      <c r="BK775" s="6"/>
      <c r="BL775" s="6"/>
      <c r="BM775" s="6"/>
      <c r="BN775" s="6"/>
    </row>
    <row r="776" spans="1:66" ht="15.75" customHeight="1"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113"/>
      <c r="BH776" s="6"/>
      <c r="BI776" s="44"/>
      <c r="BJ776" s="6"/>
      <c r="BK776" s="6"/>
      <c r="BL776" s="6"/>
      <c r="BM776" s="6"/>
      <c r="BN776" s="6"/>
    </row>
    <row r="777" spans="1:66" ht="15.75" customHeight="1"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113"/>
      <c r="BH777" s="6"/>
      <c r="BI777" s="44"/>
      <c r="BJ777" s="6"/>
      <c r="BK777" s="6"/>
      <c r="BL777" s="6"/>
      <c r="BM777" s="6"/>
      <c r="BN777" s="6"/>
    </row>
    <row r="778" spans="1:66" ht="15.75" customHeight="1"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113"/>
      <c r="BH778" s="6"/>
      <c r="BI778" s="44"/>
      <c r="BJ778" s="6"/>
      <c r="BK778" s="6"/>
      <c r="BL778" s="6"/>
      <c r="BM778" s="6"/>
      <c r="BN778" s="6"/>
    </row>
    <row r="779" spans="1:66" ht="15.75" customHeight="1"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113"/>
      <c r="BH779" s="6"/>
      <c r="BI779" s="44"/>
      <c r="BJ779" s="6"/>
      <c r="BK779" s="6"/>
      <c r="BL779" s="6"/>
      <c r="BM779" s="6"/>
      <c r="BN779" s="6"/>
    </row>
    <row r="780" spans="1:66" ht="15.75" customHeight="1"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113"/>
      <c r="BH780" s="6"/>
      <c r="BI780" s="44"/>
      <c r="BJ780" s="6"/>
      <c r="BK780" s="6"/>
      <c r="BL780" s="6"/>
      <c r="BM780" s="6"/>
      <c r="BN780" s="6"/>
    </row>
    <row r="781" spans="1:66" ht="15.75" customHeight="1"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113"/>
      <c r="BH781" s="6"/>
      <c r="BI781" s="44"/>
      <c r="BJ781" s="6"/>
      <c r="BK781" s="6"/>
      <c r="BL781" s="6"/>
      <c r="BM781" s="6"/>
      <c r="BN781" s="6"/>
    </row>
    <row r="782" spans="1:66" ht="15.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113"/>
      <c r="BH782" s="6"/>
      <c r="BI782" s="44"/>
      <c r="BJ782" s="6"/>
      <c r="BK782" s="6"/>
      <c r="BL782" s="6"/>
      <c r="BM782" s="6"/>
      <c r="BN782" s="6"/>
    </row>
    <row r="783" spans="1:66" ht="15.75" customHeight="1"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113"/>
      <c r="BH783" s="6"/>
      <c r="BI783" s="44"/>
      <c r="BJ783" s="6"/>
      <c r="BK783" s="6"/>
      <c r="BL783" s="6"/>
      <c r="BM783" s="6"/>
      <c r="BN783" s="6"/>
    </row>
    <row r="784" spans="1:66" ht="15.75" customHeight="1"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113"/>
      <c r="BH784" s="6"/>
      <c r="BI784" s="44"/>
      <c r="BJ784" s="6"/>
      <c r="BK784" s="6"/>
      <c r="BL784" s="6"/>
      <c r="BM784" s="6"/>
      <c r="BN784" s="6"/>
    </row>
    <row r="785" spans="1:66" ht="15.75" customHeight="1"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113"/>
      <c r="BH785" s="6"/>
      <c r="BI785" s="44"/>
      <c r="BJ785" s="6"/>
      <c r="BK785" s="6"/>
      <c r="BL785" s="6"/>
      <c r="BM785" s="6"/>
      <c r="BN785" s="6"/>
    </row>
    <row r="786" spans="1:66" ht="15.75" customHeight="1"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113"/>
      <c r="BH786" s="6"/>
      <c r="BI786" s="44"/>
      <c r="BJ786" s="6"/>
      <c r="BK786" s="6"/>
      <c r="BL786" s="6"/>
      <c r="BM786" s="6"/>
      <c r="BN786" s="6"/>
    </row>
    <row r="787" spans="1:66" ht="15.75" customHeight="1"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113"/>
      <c r="BH787" s="6"/>
      <c r="BI787" s="44"/>
      <c r="BJ787" s="6"/>
      <c r="BK787" s="6"/>
      <c r="BL787" s="6"/>
      <c r="BM787" s="6"/>
      <c r="BN787" s="6"/>
    </row>
    <row r="788" spans="1:66" ht="15.75" customHeight="1"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113"/>
      <c r="BH788" s="6"/>
      <c r="BI788" s="44"/>
      <c r="BJ788" s="6"/>
      <c r="BK788" s="6"/>
      <c r="BL788" s="6"/>
      <c r="BM788" s="6"/>
      <c r="BN788" s="6"/>
    </row>
    <row r="789" spans="1:66" ht="15.75" customHeight="1"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113"/>
      <c r="BH789" s="6"/>
      <c r="BI789" s="44"/>
      <c r="BJ789" s="6"/>
      <c r="BK789" s="6"/>
      <c r="BL789" s="6"/>
      <c r="BM789" s="6"/>
      <c r="BN789" s="6"/>
    </row>
    <row r="790" spans="1:66" ht="15.75" customHeight="1"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113"/>
      <c r="BH790" s="6"/>
      <c r="BI790" s="44"/>
      <c r="BJ790" s="6"/>
      <c r="BK790" s="6"/>
      <c r="BL790" s="6"/>
      <c r="BM790" s="6"/>
      <c r="BN790" s="6"/>
    </row>
    <row r="791" spans="1:66" ht="15.75" customHeight="1"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113"/>
      <c r="BH791" s="6"/>
      <c r="BI791" s="44"/>
      <c r="BJ791" s="6"/>
      <c r="BK791" s="6"/>
      <c r="BL791" s="6"/>
      <c r="BM791" s="6"/>
      <c r="BN791" s="6"/>
    </row>
    <row r="792" spans="1:66" ht="15.75" customHeight="1"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113"/>
      <c r="BH792" s="6"/>
      <c r="BI792" s="44"/>
      <c r="BJ792" s="6"/>
      <c r="BK792" s="6"/>
      <c r="BL792" s="6"/>
      <c r="BM792" s="6"/>
      <c r="BN792" s="6"/>
    </row>
    <row r="793" spans="1:66" ht="15.75" customHeight="1"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113"/>
      <c r="BH793" s="6"/>
      <c r="BI793" s="44"/>
      <c r="BJ793" s="6"/>
      <c r="BK793" s="6"/>
      <c r="BL793" s="6"/>
      <c r="BM793" s="6"/>
      <c r="BN793" s="6"/>
    </row>
    <row r="794" spans="1:66" ht="15.75" customHeight="1"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113"/>
      <c r="BH794" s="6"/>
      <c r="BI794" s="44"/>
      <c r="BJ794" s="6"/>
      <c r="BK794" s="6"/>
      <c r="BL794" s="6"/>
      <c r="BM794" s="6"/>
      <c r="BN794" s="6"/>
    </row>
    <row r="795" spans="1:66" ht="15.75" customHeight="1"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113"/>
      <c r="BH795" s="6"/>
      <c r="BI795" s="44"/>
      <c r="BJ795" s="6"/>
      <c r="BK795" s="6"/>
      <c r="BL795" s="6"/>
      <c r="BM795" s="6"/>
      <c r="BN795" s="6"/>
    </row>
    <row r="796" spans="1:66" ht="15.75" customHeight="1"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113"/>
      <c r="BH796" s="6"/>
      <c r="BI796" s="44"/>
      <c r="BJ796" s="6"/>
      <c r="BK796" s="6"/>
      <c r="BL796" s="6"/>
      <c r="BM796" s="6"/>
      <c r="BN796" s="6"/>
    </row>
    <row r="797" spans="1:66" ht="15.75" customHeight="1"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113"/>
      <c r="BH797" s="6"/>
      <c r="BI797" s="44"/>
      <c r="BJ797" s="6"/>
      <c r="BK797" s="6"/>
      <c r="BL797" s="6"/>
      <c r="BM797" s="6"/>
      <c r="BN797" s="6"/>
    </row>
    <row r="798" spans="1:66" ht="15.75" customHeight="1"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113"/>
      <c r="BH798" s="6"/>
      <c r="BI798" s="44"/>
      <c r="BJ798" s="6"/>
      <c r="BK798" s="6"/>
      <c r="BL798" s="6"/>
      <c r="BM798" s="6"/>
      <c r="BN798" s="6"/>
    </row>
    <row r="799" spans="1:66" ht="15.75" customHeight="1"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113"/>
      <c r="BH799" s="6"/>
      <c r="BI799" s="44"/>
      <c r="BJ799" s="6"/>
      <c r="BK799" s="6"/>
      <c r="BL799" s="6"/>
      <c r="BM799" s="6"/>
      <c r="BN799" s="6"/>
    </row>
    <row r="800" spans="1:66" ht="15.75" customHeight="1"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113"/>
      <c r="BH800" s="6"/>
      <c r="BI800" s="44"/>
      <c r="BJ800" s="6"/>
      <c r="BK800" s="6"/>
      <c r="BL800" s="6"/>
      <c r="BM800" s="6"/>
      <c r="BN800" s="6"/>
    </row>
    <row r="801" spans="1:66" ht="15.75" customHeight="1"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113"/>
      <c r="BH801" s="6"/>
      <c r="BI801" s="44"/>
      <c r="BJ801" s="6"/>
      <c r="BK801" s="6"/>
      <c r="BL801" s="6"/>
      <c r="BM801" s="6"/>
      <c r="BN801" s="6"/>
    </row>
    <row r="802" spans="1:66" ht="15.75" customHeight="1"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113"/>
      <c r="BH802" s="6"/>
      <c r="BI802" s="44"/>
      <c r="BJ802" s="6"/>
      <c r="BK802" s="6"/>
      <c r="BL802" s="6"/>
      <c r="BM802" s="6"/>
      <c r="BN802" s="6"/>
    </row>
    <row r="803" spans="1:66" ht="15.75" customHeight="1"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113"/>
      <c r="BH803" s="6"/>
      <c r="BI803" s="44"/>
      <c r="BJ803" s="6"/>
      <c r="BK803" s="6"/>
      <c r="BL803" s="6"/>
      <c r="BM803" s="6"/>
      <c r="BN803" s="6"/>
    </row>
    <row r="804" spans="1:66" ht="15.75" customHeight="1"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113"/>
      <c r="BH804" s="6"/>
      <c r="BI804" s="44"/>
      <c r="BJ804" s="6"/>
      <c r="BK804" s="6"/>
      <c r="BL804" s="6"/>
      <c r="BM804" s="6"/>
      <c r="BN804" s="6"/>
    </row>
    <row r="805" spans="1:66" ht="15.75" customHeight="1"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113"/>
      <c r="BH805" s="6"/>
      <c r="BI805" s="44"/>
      <c r="BJ805" s="6"/>
      <c r="BK805" s="6"/>
      <c r="BL805" s="6"/>
      <c r="BM805" s="6"/>
      <c r="BN805" s="6"/>
    </row>
    <row r="806" spans="1:66" ht="15.75" customHeight="1"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113"/>
      <c r="BH806" s="6"/>
      <c r="BI806" s="44"/>
      <c r="BJ806" s="6"/>
      <c r="BK806" s="6"/>
      <c r="BL806" s="6"/>
      <c r="BM806" s="6"/>
      <c r="BN806" s="6"/>
    </row>
    <row r="807" spans="1:66" ht="15.75" customHeight="1"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113"/>
      <c r="BH807" s="6"/>
      <c r="BI807" s="44"/>
      <c r="BJ807" s="6"/>
      <c r="BK807" s="6"/>
      <c r="BL807" s="6"/>
      <c r="BM807" s="6"/>
      <c r="BN807" s="6"/>
    </row>
    <row r="808" spans="1:66" ht="15.75" customHeight="1"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113"/>
      <c r="BH808" s="6"/>
      <c r="BI808" s="44"/>
      <c r="BJ808" s="6"/>
      <c r="BK808" s="6"/>
      <c r="BL808" s="6"/>
      <c r="BM808" s="6"/>
      <c r="BN808" s="6"/>
    </row>
    <row r="809" spans="1:66" ht="15.75" customHeight="1"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113"/>
      <c r="BH809" s="6"/>
      <c r="BI809" s="44"/>
      <c r="BJ809" s="6"/>
      <c r="BK809" s="6"/>
      <c r="BL809" s="6"/>
      <c r="BM809" s="6"/>
      <c r="BN809" s="6"/>
    </row>
    <row r="810" spans="1:66" ht="15.75" customHeight="1"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113"/>
      <c r="BH810" s="6"/>
      <c r="BI810" s="44"/>
      <c r="BJ810" s="6"/>
      <c r="BK810" s="6"/>
      <c r="BL810" s="6"/>
      <c r="BM810" s="6"/>
      <c r="BN810" s="6"/>
    </row>
    <row r="811" spans="1:66" ht="15.75" customHeight="1"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113"/>
      <c r="BH811" s="6"/>
      <c r="BI811" s="44"/>
      <c r="BJ811" s="6"/>
      <c r="BK811" s="6"/>
      <c r="BL811" s="6"/>
      <c r="BM811" s="6"/>
      <c r="BN811" s="6"/>
    </row>
    <row r="812" spans="1:66" ht="15.75" customHeight="1"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113"/>
      <c r="BH812" s="6"/>
      <c r="BI812" s="44"/>
      <c r="BJ812" s="6"/>
      <c r="BK812" s="6"/>
      <c r="BL812" s="6"/>
      <c r="BM812" s="6"/>
      <c r="BN812" s="6"/>
    </row>
    <row r="813" spans="1:66" ht="15.75" customHeight="1"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113"/>
      <c r="BH813" s="6"/>
      <c r="BI813" s="44"/>
      <c r="BJ813" s="6"/>
      <c r="BK813" s="6"/>
      <c r="BL813" s="6"/>
      <c r="BM813" s="6"/>
      <c r="BN813" s="6"/>
    </row>
    <row r="814" spans="1:66" ht="15.75" customHeight="1"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113"/>
      <c r="BH814" s="6"/>
      <c r="BI814" s="44"/>
      <c r="BJ814" s="6"/>
      <c r="BK814" s="6"/>
      <c r="BL814" s="6"/>
      <c r="BM814" s="6"/>
      <c r="BN814" s="6"/>
    </row>
    <row r="815" spans="1:66" ht="15.75" customHeight="1"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113"/>
      <c r="BH815" s="6"/>
      <c r="BI815" s="44"/>
      <c r="BJ815" s="6"/>
      <c r="BK815" s="6"/>
      <c r="BL815" s="6"/>
      <c r="BM815" s="6"/>
      <c r="BN815" s="6"/>
    </row>
    <row r="816" spans="1:66" ht="15.75" customHeight="1"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113"/>
      <c r="BH816" s="6"/>
      <c r="BI816" s="44"/>
      <c r="BJ816" s="6"/>
      <c r="BK816" s="6"/>
      <c r="BL816" s="6"/>
      <c r="BM816" s="6"/>
      <c r="BN816" s="6"/>
    </row>
    <row r="817" spans="1:66" ht="15.75" customHeight="1"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113"/>
      <c r="BH817" s="6"/>
      <c r="BI817" s="44"/>
      <c r="BJ817" s="6"/>
      <c r="BK817" s="6"/>
      <c r="BL817" s="6"/>
      <c r="BM817" s="6"/>
      <c r="BN817" s="6"/>
    </row>
    <row r="818" spans="1:66" ht="15.75"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113"/>
      <c r="BH818" s="6"/>
      <c r="BI818" s="44"/>
      <c r="BJ818" s="6"/>
      <c r="BK818" s="6"/>
      <c r="BL818" s="6"/>
      <c r="BM818" s="6"/>
      <c r="BN818" s="6"/>
    </row>
    <row r="819" spans="1:66" ht="15.75" customHeight="1"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113"/>
      <c r="BH819" s="6"/>
      <c r="BI819" s="44"/>
      <c r="BJ819" s="6"/>
      <c r="BK819" s="6"/>
      <c r="BL819" s="6"/>
      <c r="BM819" s="6"/>
      <c r="BN819" s="6"/>
    </row>
    <row r="820" spans="1:66" ht="15.75" customHeight="1"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113"/>
      <c r="BH820" s="6"/>
      <c r="BI820" s="44"/>
      <c r="BJ820" s="6"/>
      <c r="BK820" s="6"/>
      <c r="BL820" s="6"/>
      <c r="BM820" s="6"/>
      <c r="BN820" s="6"/>
    </row>
    <row r="821" spans="1:66" ht="15.75" customHeight="1"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113"/>
      <c r="BH821" s="6"/>
      <c r="BI821" s="44"/>
      <c r="BJ821" s="6"/>
      <c r="BK821" s="6"/>
      <c r="BL821" s="6"/>
      <c r="BM821" s="6"/>
      <c r="BN821" s="6"/>
    </row>
    <row r="822" spans="1:66" ht="15.75" customHeight="1"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113"/>
      <c r="BH822" s="6"/>
      <c r="BI822" s="44"/>
      <c r="BJ822" s="6"/>
      <c r="BK822" s="6"/>
      <c r="BL822" s="6"/>
      <c r="BM822" s="6"/>
      <c r="BN822" s="6"/>
    </row>
    <row r="823" spans="1:66" ht="15.75" customHeight="1"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113"/>
      <c r="BH823" s="6"/>
      <c r="BI823" s="44"/>
      <c r="BJ823" s="6"/>
      <c r="BK823" s="6"/>
      <c r="BL823" s="6"/>
      <c r="BM823" s="6"/>
      <c r="BN823" s="6"/>
    </row>
    <row r="824" spans="1:66" ht="15.75" customHeight="1"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113"/>
      <c r="BH824" s="6"/>
      <c r="BI824" s="44"/>
      <c r="BJ824" s="6"/>
      <c r="BK824" s="6"/>
      <c r="BL824" s="6"/>
      <c r="BM824" s="6"/>
      <c r="BN824" s="6"/>
    </row>
    <row r="825" spans="1:66" ht="15.75" customHeight="1"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113"/>
      <c r="BH825" s="6"/>
      <c r="BI825" s="44"/>
      <c r="BJ825" s="6"/>
      <c r="BK825" s="6"/>
      <c r="BL825" s="6"/>
      <c r="BM825" s="6"/>
      <c r="BN825" s="6"/>
    </row>
    <row r="826" spans="1:66" ht="15.75" customHeight="1"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113"/>
      <c r="BH826" s="6"/>
      <c r="BI826" s="44"/>
      <c r="BJ826" s="6"/>
      <c r="BK826" s="6"/>
      <c r="BL826" s="6"/>
      <c r="BM826" s="6"/>
      <c r="BN826" s="6"/>
    </row>
    <row r="827" spans="1:66" ht="15.75" customHeight="1"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113"/>
      <c r="BH827" s="6"/>
      <c r="BI827" s="44"/>
      <c r="BJ827" s="6"/>
      <c r="BK827" s="6"/>
      <c r="BL827" s="6"/>
      <c r="BM827" s="6"/>
      <c r="BN827" s="6"/>
    </row>
    <row r="828" spans="1:66" ht="15.75" customHeight="1"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113"/>
      <c r="BH828" s="6"/>
      <c r="BI828" s="44"/>
      <c r="BJ828" s="6"/>
      <c r="BK828" s="6"/>
      <c r="BL828" s="6"/>
      <c r="BM828" s="6"/>
      <c r="BN828" s="6"/>
    </row>
    <row r="829" spans="1:66" ht="15.75" customHeight="1"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113"/>
      <c r="BH829" s="6"/>
      <c r="BI829" s="44"/>
      <c r="BJ829" s="6"/>
      <c r="BK829" s="6"/>
      <c r="BL829" s="6"/>
      <c r="BM829" s="6"/>
      <c r="BN829" s="6"/>
    </row>
    <row r="830" spans="1:66" ht="15.75" customHeight="1"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113"/>
      <c r="BH830" s="6"/>
      <c r="BI830" s="44"/>
      <c r="BJ830" s="6"/>
      <c r="BK830" s="6"/>
      <c r="BL830" s="6"/>
      <c r="BM830" s="6"/>
      <c r="BN830" s="6"/>
    </row>
    <row r="831" spans="1:66" ht="15.75" customHeight="1"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113"/>
      <c r="BH831" s="6"/>
      <c r="BI831" s="44"/>
      <c r="BJ831" s="6"/>
      <c r="BK831" s="6"/>
      <c r="BL831" s="6"/>
      <c r="BM831" s="6"/>
      <c r="BN831" s="6"/>
    </row>
    <row r="832" spans="1:66" ht="15.75" customHeight="1"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113"/>
      <c r="BH832" s="6"/>
      <c r="BI832" s="44"/>
      <c r="BJ832" s="6"/>
      <c r="BK832" s="6"/>
      <c r="BL832" s="6"/>
      <c r="BM832" s="6"/>
      <c r="BN832" s="6"/>
    </row>
    <row r="833" spans="1:66" ht="15.75" customHeight="1"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113"/>
      <c r="BH833" s="6"/>
      <c r="BI833" s="44"/>
      <c r="BJ833" s="6"/>
      <c r="BK833" s="6"/>
      <c r="BL833" s="6"/>
      <c r="BM833" s="6"/>
      <c r="BN833" s="6"/>
    </row>
    <row r="834" spans="1:66" ht="15.75" customHeight="1"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113"/>
      <c r="BH834" s="6"/>
      <c r="BI834" s="44"/>
      <c r="BJ834" s="6"/>
      <c r="BK834" s="6"/>
      <c r="BL834" s="6"/>
      <c r="BM834" s="6"/>
      <c r="BN834" s="6"/>
    </row>
    <row r="835" spans="1:66" ht="15.75" customHeight="1"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113"/>
      <c r="BH835" s="6"/>
      <c r="BI835" s="44"/>
      <c r="BJ835" s="6"/>
      <c r="BK835" s="6"/>
      <c r="BL835" s="6"/>
      <c r="BM835" s="6"/>
      <c r="BN835" s="6"/>
    </row>
    <row r="836" spans="1:66" ht="15.75" customHeight="1"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113"/>
      <c r="BH836" s="6"/>
      <c r="BI836" s="44"/>
      <c r="BJ836" s="6"/>
      <c r="BK836" s="6"/>
      <c r="BL836" s="6"/>
      <c r="BM836" s="6"/>
      <c r="BN836" s="6"/>
    </row>
    <row r="837" spans="1:66" ht="15.75" customHeight="1"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113"/>
      <c r="BH837" s="6"/>
      <c r="BI837" s="44"/>
      <c r="BJ837" s="6"/>
      <c r="BK837" s="6"/>
      <c r="BL837" s="6"/>
      <c r="BM837" s="6"/>
      <c r="BN837" s="6"/>
    </row>
    <row r="838" spans="1:66" ht="15.75" customHeight="1"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113"/>
      <c r="BH838" s="6"/>
      <c r="BI838" s="44"/>
      <c r="BJ838" s="6"/>
      <c r="BK838" s="6"/>
      <c r="BL838" s="6"/>
      <c r="BM838" s="6"/>
      <c r="BN838" s="6"/>
    </row>
    <row r="839" spans="1:66" ht="15.75" customHeight="1"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113"/>
      <c r="BH839" s="6"/>
      <c r="BI839" s="44"/>
      <c r="BJ839" s="6"/>
      <c r="BK839" s="6"/>
      <c r="BL839" s="6"/>
      <c r="BM839" s="6"/>
      <c r="BN839" s="6"/>
    </row>
    <row r="840" spans="1:66" ht="15.75" customHeight="1"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113"/>
      <c r="BH840" s="6"/>
      <c r="BI840" s="44"/>
      <c r="BJ840" s="6"/>
      <c r="BK840" s="6"/>
      <c r="BL840" s="6"/>
      <c r="BM840" s="6"/>
      <c r="BN840" s="6"/>
    </row>
    <row r="841" spans="1:66" ht="15.75" customHeight="1"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113"/>
      <c r="BH841" s="6"/>
      <c r="BI841" s="44"/>
      <c r="BJ841" s="6"/>
      <c r="BK841" s="6"/>
      <c r="BL841" s="6"/>
      <c r="BM841" s="6"/>
      <c r="BN841" s="6"/>
    </row>
    <row r="842" spans="1:66" ht="15.75" customHeight="1"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113"/>
      <c r="BH842" s="6"/>
      <c r="BI842" s="44"/>
      <c r="BJ842" s="6"/>
      <c r="BK842" s="6"/>
      <c r="BL842" s="6"/>
      <c r="BM842" s="6"/>
      <c r="BN842" s="6"/>
    </row>
    <row r="843" spans="1:66" ht="15.75" customHeight="1"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113"/>
      <c r="BH843" s="6"/>
      <c r="BI843" s="44"/>
      <c r="BJ843" s="6"/>
      <c r="BK843" s="6"/>
      <c r="BL843" s="6"/>
      <c r="BM843" s="6"/>
      <c r="BN843" s="6"/>
    </row>
    <row r="844" spans="1:66" ht="15.75" customHeight="1"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113"/>
      <c r="BH844" s="6"/>
      <c r="BI844" s="44"/>
      <c r="BJ844" s="6"/>
      <c r="BK844" s="6"/>
      <c r="BL844" s="6"/>
      <c r="BM844" s="6"/>
      <c r="BN844" s="6"/>
    </row>
    <row r="845" spans="1:66" ht="15.75" customHeight="1"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113"/>
      <c r="BH845" s="6"/>
      <c r="BI845" s="44"/>
      <c r="BJ845" s="6"/>
      <c r="BK845" s="6"/>
      <c r="BL845" s="6"/>
      <c r="BM845" s="6"/>
      <c r="BN845" s="6"/>
    </row>
    <row r="846" spans="1:66" ht="15.75" customHeight="1"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113"/>
      <c r="BH846" s="6"/>
      <c r="BI846" s="44"/>
      <c r="BJ846" s="6"/>
      <c r="BK846" s="6"/>
      <c r="BL846" s="6"/>
      <c r="BM846" s="6"/>
      <c r="BN846" s="6"/>
    </row>
    <row r="847" spans="1:66" ht="15.75" customHeight="1"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113"/>
      <c r="BH847" s="6"/>
      <c r="BI847" s="44"/>
      <c r="BJ847" s="6"/>
      <c r="BK847" s="6"/>
      <c r="BL847" s="6"/>
      <c r="BM847" s="6"/>
      <c r="BN847" s="6"/>
    </row>
    <row r="848" spans="1:66" ht="15.75" customHeight="1"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113"/>
      <c r="BH848" s="6"/>
      <c r="BI848" s="44"/>
      <c r="BJ848" s="6"/>
      <c r="BK848" s="6"/>
      <c r="BL848" s="6"/>
      <c r="BM848" s="6"/>
      <c r="BN848" s="6"/>
    </row>
    <row r="849" spans="1:66" ht="15.75" customHeight="1"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113"/>
      <c r="BH849" s="6"/>
      <c r="BI849" s="44"/>
      <c r="BJ849" s="6"/>
      <c r="BK849" s="6"/>
      <c r="BL849" s="6"/>
      <c r="BM849" s="6"/>
      <c r="BN849" s="6"/>
    </row>
    <row r="850" spans="1:66" ht="15.75" customHeight="1"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113"/>
      <c r="BH850" s="6"/>
      <c r="BI850" s="44"/>
      <c r="BJ850" s="6"/>
      <c r="BK850" s="6"/>
      <c r="BL850" s="6"/>
      <c r="BM850" s="6"/>
      <c r="BN850" s="6"/>
    </row>
    <row r="851" spans="1:66" ht="15.75" customHeight="1"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113"/>
      <c r="BH851" s="6"/>
      <c r="BI851" s="44"/>
      <c r="BJ851" s="6"/>
      <c r="BK851" s="6"/>
      <c r="BL851" s="6"/>
      <c r="BM851" s="6"/>
      <c r="BN851" s="6"/>
    </row>
    <row r="852" spans="1:66" ht="15.75" customHeight="1"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113"/>
      <c r="BH852" s="6"/>
      <c r="BI852" s="44"/>
      <c r="BJ852" s="6"/>
      <c r="BK852" s="6"/>
      <c r="BL852" s="6"/>
      <c r="BM852" s="6"/>
      <c r="BN852" s="6"/>
    </row>
    <row r="853" spans="1:66" ht="15.75" customHeight="1"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113"/>
      <c r="BH853" s="6"/>
      <c r="BI853" s="44"/>
      <c r="BJ853" s="6"/>
      <c r="BK853" s="6"/>
      <c r="BL853" s="6"/>
      <c r="BM853" s="6"/>
      <c r="BN853" s="6"/>
    </row>
    <row r="854" spans="1:66" ht="15.75" customHeight="1"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113"/>
      <c r="BH854" s="6"/>
      <c r="BI854" s="44"/>
      <c r="BJ854" s="6"/>
      <c r="BK854" s="6"/>
      <c r="BL854" s="6"/>
      <c r="BM854" s="6"/>
      <c r="BN854" s="6"/>
    </row>
    <row r="855" spans="1:66" ht="15.75" customHeight="1"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113"/>
      <c r="BH855" s="6"/>
      <c r="BI855" s="44"/>
      <c r="BJ855" s="6"/>
      <c r="BK855" s="6"/>
      <c r="BL855" s="6"/>
      <c r="BM855" s="6"/>
      <c r="BN855" s="6"/>
    </row>
    <row r="856" spans="1:66" ht="15.75" customHeight="1"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113"/>
      <c r="BH856" s="6"/>
      <c r="BI856" s="44"/>
      <c r="BJ856" s="6"/>
      <c r="BK856" s="6"/>
      <c r="BL856" s="6"/>
      <c r="BM856" s="6"/>
      <c r="BN856" s="6"/>
    </row>
    <row r="857" spans="1:66" ht="15.75" customHeight="1"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113"/>
      <c r="BH857" s="6"/>
      <c r="BI857" s="44"/>
      <c r="BJ857" s="6"/>
      <c r="BK857" s="6"/>
      <c r="BL857" s="6"/>
      <c r="BM857" s="6"/>
      <c r="BN857" s="6"/>
    </row>
    <row r="858" spans="1:66" ht="15.75" customHeight="1"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113"/>
      <c r="BH858" s="6"/>
      <c r="BI858" s="44"/>
      <c r="BJ858" s="6"/>
      <c r="BK858" s="6"/>
      <c r="BL858" s="6"/>
      <c r="BM858" s="6"/>
      <c r="BN858" s="6"/>
    </row>
    <row r="859" spans="1:66" ht="15.75" customHeight="1"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113"/>
      <c r="BH859" s="6"/>
      <c r="BI859" s="44"/>
      <c r="BJ859" s="6"/>
      <c r="BK859" s="6"/>
      <c r="BL859" s="6"/>
      <c r="BM859" s="6"/>
      <c r="BN859" s="6"/>
    </row>
    <row r="860" spans="1:66" ht="15.75" customHeight="1"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113"/>
      <c r="BH860" s="6"/>
      <c r="BI860" s="44"/>
      <c r="BJ860" s="6"/>
      <c r="BK860" s="6"/>
      <c r="BL860" s="6"/>
      <c r="BM860" s="6"/>
      <c r="BN860" s="6"/>
    </row>
    <row r="861" spans="1:66" ht="15.75" customHeight="1"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113"/>
      <c r="BH861" s="6"/>
      <c r="BI861" s="44"/>
      <c r="BJ861" s="6"/>
      <c r="BK861" s="6"/>
      <c r="BL861" s="6"/>
      <c r="BM861" s="6"/>
      <c r="BN861" s="6"/>
    </row>
    <row r="862" spans="1:66" ht="15.75" customHeight="1"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113"/>
      <c r="BH862" s="6"/>
      <c r="BI862" s="44"/>
      <c r="BJ862" s="6"/>
      <c r="BK862" s="6"/>
      <c r="BL862" s="6"/>
      <c r="BM862" s="6"/>
      <c r="BN862" s="6"/>
    </row>
    <row r="863" spans="1:66" ht="15.75" customHeight="1"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113"/>
      <c r="BH863" s="6"/>
      <c r="BI863" s="44"/>
      <c r="BJ863" s="6"/>
      <c r="BK863" s="6"/>
      <c r="BL863" s="6"/>
      <c r="BM863" s="6"/>
      <c r="BN863" s="6"/>
    </row>
    <row r="864" spans="1:66" ht="15.75" customHeight="1"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113"/>
      <c r="BH864" s="6"/>
      <c r="BI864" s="44"/>
      <c r="BJ864" s="6"/>
      <c r="BK864" s="6"/>
      <c r="BL864" s="6"/>
      <c r="BM864" s="6"/>
      <c r="BN864" s="6"/>
    </row>
    <row r="865" spans="1:66" ht="15.75" customHeight="1"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113"/>
      <c r="BH865" s="6"/>
      <c r="BI865" s="44"/>
      <c r="BJ865" s="6"/>
      <c r="BK865" s="6"/>
      <c r="BL865" s="6"/>
      <c r="BM865" s="6"/>
      <c r="BN865" s="6"/>
    </row>
    <row r="866" spans="1:66" ht="15.75"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113"/>
      <c r="BH866" s="6"/>
      <c r="BI866" s="44"/>
      <c r="BJ866" s="6"/>
      <c r="BK866" s="6"/>
      <c r="BL866" s="6"/>
      <c r="BM866" s="6"/>
      <c r="BN866" s="6"/>
    </row>
    <row r="867" spans="1:66" ht="15.75" customHeight="1"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113"/>
      <c r="BH867" s="6"/>
      <c r="BI867" s="44"/>
      <c r="BJ867" s="6"/>
      <c r="BK867" s="6"/>
      <c r="BL867" s="6"/>
      <c r="BM867" s="6"/>
      <c r="BN867" s="6"/>
    </row>
    <row r="868" spans="1:66" ht="15.75" customHeight="1"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113"/>
      <c r="BH868" s="6"/>
      <c r="BI868" s="44"/>
      <c r="BJ868" s="6"/>
      <c r="BK868" s="6"/>
      <c r="BL868" s="6"/>
      <c r="BM868" s="6"/>
      <c r="BN868" s="6"/>
    </row>
    <row r="869" spans="1:66" ht="15.75" customHeight="1"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113"/>
      <c r="BH869" s="6"/>
      <c r="BI869" s="44"/>
      <c r="BJ869" s="6"/>
      <c r="BK869" s="6"/>
      <c r="BL869" s="6"/>
      <c r="BM869" s="6"/>
      <c r="BN869" s="6"/>
    </row>
    <row r="870" spans="1:66" ht="15.75" customHeight="1"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113"/>
      <c r="BH870" s="6"/>
      <c r="BI870" s="44"/>
      <c r="BJ870" s="6"/>
      <c r="BK870" s="6"/>
      <c r="BL870" s="6"/>
      <c r="BM870" s="6"/>
      <c r="BN870" s="6"/>
    </row>
    <row r="871" spans="1:66" ht="15.75" customHeight="1"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113"/>
      <c r="BH871" s="6"/>
      <c r="BI871" s="44"/>
      <c r="BJ871" s="6"/>
      <c r="BK871" s="6"/>
      <c r="BL871" s="6"/>
      <c r="BM871" s="6"/>
      <c r="BN871" s="6"/>
    </row>
    <row r="872" spans="1:66" ht="15.75" customHeight="1"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113"/>
      <c r="BH872" s="6"/>
      <c r="BI872" s="44"/>
      <c r="BJ872" s="6"/>
      <c r="BK872" s="6"/>
      <c r="BL872" s="6"/>
      <c r="BM872" s="6"/>
      <c r="BN872" s="6"/>
    </row>
    <row r="873" spans="1:66" ht="15.75" customHeight="1"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113"/>
      <c r="BH873" s="6"/>
      <c r="BI873" s="44"/>
      <c r="BJ873" s="6"/>
      <c r="BK873" s="6"/>
      <c r="BL873" s="6"/>
      <c r="BM873" s="6"/>
      <c r="BN873" s="6"/>
    </row>
    <row r="874" spans="1:66" ht="15.75" customHeight="1"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113"/>
      <c r="BH874" s="6"/>
      <c r="BI874" s="44"/>
      <c r="BJ874" s="6"/>
      <c r="BK874" s="6"/>
      <c r="BL874" s="6"/>
      <c r="BM874" s="6"/>
      <c r="BN874" s="6"/>
    </row>
    <row r="875" spans="1:66" ht="15.75" customHeight="1"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113"/>
      <c r="BH875" s="6"/>
      <c r="BI875" s="44"/>
      <c r="BJ875" s="6"/>
      <c r="BK875" s="6"/>
      <c r="BL875" s="6"/>
      <c r="BM875" s="6"/>
      <c r="BN875" s="6"/>
    </row>
    <row r="876" spans="1:66" ht="15.75" customHeight="1"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113"/>
      <c r="BH876" s="6"/>
      <c r="BI876" s="44"/>
      <c r="BJ876" s="6"/>
      <c r="BK876" s="6"/>
      <c r="BL876" s="6"/>
      <c r="BM876" s="6"/>
      <c r="BN876" s="6"/>
    </row>
    <row r="877" spans="1:66" ht="15.75" customHeight="1"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113"/>
      <c r="BH877" s="6"/>
      <c r="BI877" s="44"/>
      <c r="BJ877" s="6"/>
      <c r="BK877" s="6"/>
      <c r="BL877" s="6"/>
      <c r="BM877" s="6"/>
      <c r="BN877" s="6"/>
    </row>
    <row r="878" spans="1:66" ht="15.75" customHeight="1"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113"/>
      <c r="BH878" s="6"/>
      <c r="BI878" s="44"/>
      <c r="BJ878" s="6"/>
      <c r="BK878" s="6"/>
      <c r="BL878" s="6"/>
      <c r="BM878" s="6"/>
      <c r="BN878" s="6"/>
    </row>
    <row r="879" spans="1:66" ht="15.75" customHeight="1"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113"/>
      <c r="BH879" s="6"/>
      <c r="BI879" s="44"/>
      <c r="BJ879" s="6"/>
      <c r="BK879" s="6"/>
      <c r="BL879" s="6"/>
      <c r="BM879" s="6"/>
      <c r="BN879" s="6"/>
    </row>
    <row r="880" spans="1:66" ht="15.75" customHeight="1"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113"/>
      <c r="BH880" s="6"/>
      <c r="BI880" s="44"/>
      <c r="BJ880" s="6"/>
      <c r="BK880" s="6"/>
      <c r="BL880" s="6"/>
      <c r="BM880" s="6"/>
      <c r="BN880" s="6"/>
    </row>
    <row r="881" spans="1:66" ht="15.75" customHeight="1"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113"/>
      <c r="BH881" s="6"/>
      <c r="BI881" s="44"/>
      <c r="BJ881" s="6"/>
      <c r="BK881" s="6"/>
      <c r="BL881" s="6"/>
      <c r="BM881" s="6"/>
      <c r="BN881" s="6"/>
    </row>
    <row r="882" spans="1:66" ht="15.75" customHeight="1"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113"/>
      <c r="BH882" s="6"/>
      <c r="BI882" s="44"/>
      <c r="BJ882" s="6"/>
      <c r="BK882" s="6"/>
      <c r="BL882" s="6"/>
      <c r="BM882" s="6"/>
      <c r="BN882" s="6"/>
    </row>
    <row r="883" spans="1:66" ht="15.75" customHeight="1"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113"/>
      <c r="BH883" s="6"/>
      <c r="BI883" s="44"/>
      <c r="BJ883" s="6"/>
      <c r="BK883" s="6"/>
      <c r="BL883" s="6"/>
      <c r="BM883" s="6"/>
      <c r="BN883" s="6"/>
    </row>
    <row r="884" spans="1:66" ht="15.75" customHeight="1"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113"/>
      <c r="BH884" s="6"/>
      <c r="BI884" s="44"/>
      <c r="BJ884" s="6"/>
      <c r="BK884" s="6"/>
      <c r="BL884" s="6"/>
      <c r="BM884" s="6"/>
      <c r="BN884" s="6"/>
    </row>
    <row r="885" spans="1:66" ht="15.75" customHeight="1"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113"/>
      <c r="BH885" s="6"/>
      <c r="BI885" s="44"/>
      <c r="BJ885" s="6"/>
      <c r="BK885" s="6"/>
      <c r="BL885" s="6"/>
      <c r="BM885" s="6"/>
      <c r="BN885" s="6"/>
    </row>
    <row r="886" spans="1:66" ht="15.75" customHeight="1"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113"/>
      <c r="BH886" s="6"/>
      <c r="BI886" s="44"/>
      <c r="BJ886" s="6"/>
      <c r="BK886" s="6"/>
      <c r="BL886" s="6"/>
      <c r="BM886" s="6"/>
      <c r="BN886" s="6"/>
    </row>
    <row r="887" spans="1:66" ht="15.75" customHeight="1"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113"/>
      <c r="BH887" s="6"/>
      <c r="BI887" s="44"/>
      <c r="BJ887" s="6"/>
      <c r="BK887" s="6"/>
      <c r="BL887" s="6"/>
      <c r="BM887" s="6"/>
      <c r="BN887" s="6"/>
    </row>
    <row r="888" spans="1:66" ht="15.75" customHeight="1"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113"/>
      <c r="BH888" s="6"/>
      <c r="BI888" s="44"/>
      <c r="BJ888" s="6"/>
      <c r="BK888" s="6"/>
      <c r="BL888" s="6"/>
      <c r="BM888" s="6"/>
      <c r="BN888" s="6"/>
    </row>
    <row r="889" spans="1:66" ht="15.75" customHeight="1"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113"/>
      <c r="BH889" s="6"/>
      <c r="BI889" s="44"/>
      <c r="BJ889" s="6"/>
      <c r="BK889" s="6"/>
      <c r="BL889" s="6"/>
      <c r="BM889" s="6"/>
      <c r="BN889" s="6"/>
    </row>
    <row r="890" spans="1:66" ht="15.75" customHeight="1"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113"/>
      <c r="BH890" s="6"/>
      <c r="BI890" s="44"/>
      <c r="BJ890" s="6"/>
      <c r="BK890" s="6"/>
      <c r="BL890" s="6"/>
      <c r="BM890" s="6"/>
      <c r="BN890" s="6"/>
    </row>
    <row r="891" spans="1:66" ht="15.75" customHeight="1"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113"/>
      <c r="BH891" s="6"/>
      <c r="BI891" s="44"/>
      <c r="BJ891" s="6"/>
      <c r="BK891" s="6"/>
      <c r="BL891" s="6"/>
      <c r="BM891" s="6"/>
      <c r="BN891" s="6"/>
    </row>
    <row r="892" spans="1:66" ht="15.75" customHeight="1"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113"/>
      <c r="BH892" s="6"/>
      <c r="BI892" s="44"/>
      <c r="BJ892" s="6"/>
      <c r="BK892" s="6"/>
      <c r="BL892" s="6"/>
      <c r="BM892" s="6"/>
      <c r="BN892" s="6"/>
    </row>
    <row r="893" spans="1:66" ht="15.75" customHeight="1"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113"/>
      <c r="BH893" s="6"/>
      <c r="BI893" s="44"/>
      <c r="BJ893" s="6"/>
      <c r="BK893" s="6"/>
      <c r="BL893" s="6"/>
      <c r="BM893" s="6"/>
      <c r="BN893" s="6"/>
    </row>
    <row r="894" spans="1:66" ht="15.75" customHeight="1"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113"/>
      <c r="BH894" s="6"/>
      <c r="BI894" s="44"/>
      <c r="BJ894" s="6"/>
      <c r="BK894" s="6"/>
      <c r="BL894" s="6"/>
      <c r="BM894" s="6"/>
      <c r="BN894" s="6"/>
    </row>
    <row r="895" spans="1:66" ht="15.75" customHeight="1"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113"/>
      <c r="BH895" s="6"/>
      <c r="BI895" s="44"/>
      <c r="BJ895" s="6"/>
      <c r="BK895" s="6"/>
      <c r="BL895" s="6"/>
      <c r="BM895" s="6"/>
      <c r="BN895" s="6"/>
    </row>
    <row r="896" spans="1:66" ht="15.75" customHeight="1"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113"/>
      <c r="BH896" s="6"/>
      <c r="BI896" s="44"/>
      <c r="BJ896" s="6"/>
      <c r="BK896" s="6"/>
      <c r="BL896" s="6"/>
      <c r="BM896" s="6"/>
      <c r="BN896" s="6"/>
    </row>
    <row r="897" spans="1:66" ht="15.75" customHeight="1"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113"/>
      <c r="BH897" s="6"/>
      <c r="BI897" s="44"/>
      <c r="BJ897" s="6"/>
      <c r="BK897" s="6"/>
      <c r="BL897" s="6"/>
      <c r="BM897" s="6"/>
      <c r="BN897" s="6"/>
    </row>
    <row r="898" spans="1:66" ht="15.75" customHeight="1"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113"/>
      <c r="BH898" s="6"/>
      <c r="BI898" s="44"/>
      <c r="BJ898" s="6"/>
      <c r="BK898" s="6"/>
      <c r="BL898" s="6"/>
      <c r="BM898" s="6"/>
      <c r="BN898" s="6"/>
    </row>
    <row r="899" spans="1:66" ht="15.75" customHeight="1"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113"/>
      <c r="BH899" s="6"/>
      <c r="BI899" s="44"/>
      <c r="BJ899" s="6"/>
      <c r="BK899" s="6"/>
      <c r="BL899" s="6"/>
      <c r="BM899" s="6"/>
      <c r="BN899" s="6"/>
    </row>
    <row r="900" spans="1:66" ht="15.75" customHeight="1"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113"/>
      <c r="BH900" s="6"/>
      <c r="BI900" s="44"/>
      <c r="BJ900" s="6"/>
      <c r="BK900" s="6"/>
      <c r="BL900" s="6"/>
      <c r="BM900" s="6"/>
      <c r="BN900" s="6"/>
    </row>
    <row r="901" spans="1:66" ht="15.75" customHeight="1"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113"/>
      <c r="BH901" s="6"/>
      <c r="BI901" s="44"/>
      <c r="BJ901" s="6"/>
      <c r="BK901" s="6"/>
      <c r="BL901" s="6"/>
      <c r="BM901" s="6"/>
      <c r="BN901" s="6"/>
    </row>
    <row r="902" spans="1:66" ht="15.75" customHeight="1"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113"/>
      <c r="BH902" s="6"/>
      <c r="BI902" s="44"/>
      <c r="BJ902" s="6"/>
      <c r="BK902" s="6"/>
      <c r="BL902" s="6"/>
      <c r="BM902" s="6"/>
      <c r="BN902" s="6"/>
    </row>
    <row r="903" spans="1:66" ht="15.75" customHeight="1"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113"/>
      <c r="BH903" s="6"/>
      <c r="BI903" s="44"/>
      <c r="BJ903" s="6"/>
      <c r="BK903" s="6"/>
      <c r="BL903" s="6"/>
      <c r="BM903" s="6"/>
      <c r="BN903" s="6"/>
    </row>
    <row r="904" spans="1:66" ht="15.75" customHeight="1"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113"/>
      <c r="BH904" s="6"/>
      <c r="BI904" s="44"/>
      <c r="BJ904" s="6"/>
      <c r="BK904" s="6"/>
      <c r="BL904" s="6"/>
      <c r="BM904" s="6"/>
      <c r="BN904" s="6"/>
    </row>
    <row r="905" spans="1:66" ht="15.75" customHeight="1"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113"/>
      <c r="BH905" s="6"/>
      <c r="BI905" s="44"/>
      <c r="BJ905" s="6"/>
      <c r="BK905" s="6"/>
      <c r="BL905" s="6"/>
      <c r="BM905" s="6"/>
      <c r="BN905" s="6"/>
    </row>
    <row r="906" spans="1:66" ht="15.75" customHeight="1"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113"/>
      <c r="BH906" s="6"/>
      <c r="BI906" s="44"/>
      <c r="BJ906" s="6"/>
      <c r="BK906" s="6"/>
      <c r="BL906" s="6"/>
      <c r="BM906" s="6"/>
      <c r="BN906" s="6"/>
    </row>
    <row r="907" spans="1:66" ht="15.75" customHeight="1"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113"/>
      <c r="BH907" s="6"/>
      <c r="BI907" s="44"/>
      <c r="BJ907" s="6"/>
      <c r="BK907" s="6"/>
      <c r="BL907" s="6"/>
      <c r="BM907" s="6"/>
      <c r="BN907" s="6"/>
    </row>
    <row r="908" spans="1:66" ht="15.75" customHeight="1"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113"/>
      <c r="BH908" s="6"/>
      <c r="BI908" s="44"/>
      <c r="BJ908" s="6"/>
      <c r="BK908" s="6"/>
      <c r="BL908" s="6"/>
      <c r="BM908" s="6"/>
      <c r="BN908" s="6"/>
    </row>
    <row r="909" spans="1:66" ht="15.75" customHeight="1"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113"/>
      <c r="BH909" s="6"/>
      <c r="BI909" s="44"/>
      <c r="BJ909" s="6"/>
      <c r="BK909" s="6"/>
      <c r="BL909" s="6"/>
      <c r="BM909" s="6"/>
      <c r="BN909" s="6"/>
    </row>
    <row r="910" spans="1:66" ht="15.75" customHeight="1"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113"/>
      <c r="BH910" s="6"/>
      <c r="BI910" s="44"/>
      <c r="BJ910" s="6"/>
      <c r="BK910" s="6"/>
      <c r="BL910" s="6"/>
      <c r="BM910" s="6"/>
      <c r="BN910" s="6"/>
    </row>
    <row r="911" spans="1:66" ht="15.75" customHeight="1"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113"/>
      <c r="BH911" s="6"/>
      <c r="BI911" s="44"/>
      <c r="BJ911" s="6"/>
      <c r="BK911" s="6"/>
      <c r="BL911" s="6"/>
      <c r="BM911" s="6"/>
      <c r="BN911" s="6"/>
    </row>
    <row r="912" spans="1:66" ht="15.75" customHeight="1"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113"/>
      <c r="BH912" s="6"/>
      <c r="BI912" s="44"/>
      <c r="BJ912" s="6"/>
      <c r="BK912" s="6"/>
      <c r="BL912" s="6"/>
      <c r="BM912" s="6"/>
      <c r="BN912" s="6"/>
    </row>
    <row r="913" spans="1:66" ht="15.75" customHeight="1"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113"/>
      <c r="BH913" s="6"/>
      <c r="BI913" s="44"/>
      <c r="BJ913" s="6"/>
      <c r="BK913" s="6"/>
      <c r="BL913" s="6"/>
      <c r="BM913" s="6"/>
      <c r="BN913" s="6"/>
    </row>
    <row r="914" spans="1:66" ht="15.75" customHeight="1"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113"/>
      <c r="BH914" s="6"/>
      <c r="BI914" s="44"/>
      <c r="BJ914" s="6"/>
      <c r="BK914" s="6"/>
      <c r="BL914" s="6"/>
      <c r="BM914" s="6"/>
      <c r="BN914" s="6"/>
    </row>
    <row r="915" spans="1:66" ht="15.75" customHeight="1"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113"/>
      <c r="BH915" s="6"/>
      <c r="BI915" s="44"/>
      <c r="BJ915" s="6"/>
      <c r="BK915" s="6"/>
      <c r="BL915" s="6"/>
      <c r="BM915" s="6"/>
      <c r="BN915" s="6"/>
    </row>
    <row r="916" spans="1:66" ht="15.75" customHeight="1"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113"/>
      <c r="BH916" s="6"/>
      <c r="BI916" s="44"/>
      <c r="BJ916" s="6"/>
      <c r="BK916" s="6"/>
      <c r="BL916" s="6"/>
      <c r="BM916" s="6"/>
      <c r="BN916" s="6"/>
    </row>
    <row r="917" spans="1:66" ht="15.75" customHeight="1"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113"/>
      <c r="BH917" s="6"/>
      <c r="BI917" s="44"/>
      <c r="BJ917" s="6"/>
      <c r="BK917" s="6"/>
      <c r="BL917" s="6"/>
      <c r="BM917" s="6"/>
      <c r="BN917" s="6"/>
    </row>
    <row r="918" spans="1:66" ht="15.75" customHeight="1"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113"/>
      <c r="BH918" s="6"/>
      <c r="BI918" s="44"/>
      <c r="BJ918" s="6"/>
      <c r="BK918" s="6"/>
      <c r="BL918" s="6"/>
      <c r="BM918" s="6"/>
      <c r="BN918" s="6"/>
    </row>
    <row r="919" spans="1:66" ht="15.75" customHeight="1"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113"/>
      <c r="BH919" s="6"/>
      <c r="BI919" s="44"/>
      <c r="BJ919" s="6"/>
      <c r="BK919" s="6"/>
      <c r="BL919" s="6"/>
      <c r="BM919" s="6"/>
      <c r="BN919" s="6"/>
    </row>
    <row r="920" spans="1:66" ht="15.75" customHeight="1"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113"/>
      <c r="BH920" s="6"/>
      <c r="BI920" s="44"/>
      <c r="BJ920" s="6"/>
      <c r="BK920" s="6"/>
      <c r="BL920" s="6"/>
      <c r="BM920" s="6"/>
      <c r="BN920" s="6"/>
    </row>
    <row r="921" spans="1:66" ht="15.75" customHeight="1"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113"/>
      <c r="BH921" s="6"/>
      <c r="BI921" s="44"/>
      <c r="BJ921" s="6"/>
      <c r="BK921" s="6"/>
      <c r="BL921" s="6"/>
      <c r="BM921" s="6"/>
      <c r="BN921" s="6"/>
    </row>
    <row r="922" spans="1:66" ht="15.75" customHeight="1"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113"/>
      <c r="BH922" s="6"/>
      <c r="BI922" s="44"/>
      <c r="BJ922" s="6"/>
      <c r="BK922" s="6"/>
      <c r="BL922" s="6"/>
      <c r="BM922" s="6"/>
      <c r="BN922" s="6"/>
    </row>
    <row r="923" spans="1:66" ht="15.75" customHeight="1"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113"/>
      <c r="BH923" s="6"/>
      <c r="BI923" s="44"/>
      <c r="BJ923" s="6"/>
      <c r="BK923" s="6"/>
      <c r="BL923" s="6"/>
      <c r="BM923" s="6"/>
      <c r="BN923" s="6"/>
    </row>
    <row r="924" spans="1:66" ht="15.75" customHeight="1"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113"/>
      <c r="BH924" s="6"/>
      <c r="BI924" s="44"/>
      <c r="BJ924" s="6"/>
      <c r="BK924" s="6"/>
      <c r="BL924" s="6"/>
      <c r="BM924" s="6"/>
      <c r="BN924" s="6"/>
    </row>
    <row r="925" spans="1:66" ht="15.75" customHeight="1"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113"/>
      <c r="BH925" s="6"/>
      <c r="BI925" s="44"/>
      <c r="BJ925" s="6"/>
      <c r="BK925" s="6"/>
      <c r="BL925" s="6"/>
      <c r="BM925" s="6"/>
      <c r="BN925" s="6"/>
    </row>
    <row r="926" spans="1:66" ht="15.75" customHeight="1"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113"/>
      <c r="BH926" s="6"/>
      <c r="BI926" s="44"/>
      <c r="BJ926" s="6"/>
      <c r="BK926" s="6"/>
      <c r="BL926" s="6"/>
      <c r="BM926" s="6"/>
      <c r="BN926" s="6"/>
    </row>
    <row r="927" spans="1:66" ht="15.75" customHeight="1"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113"/>
      <c r="BH927" s="6"/>
      <c r="BI927" s="44"/>
      <c r="BJ927" s="6"/>
      <c r="BK927" s="6"/>
      <c r="BL927" s="6"/>
      <c r="BM927" s="6"/>
      <c r="BN927" s="6"/>
    </row>
    <row r="928" spans="1:66" ht="15.75" customHeight="1"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113"/>
      <c r="BH928" s="6"/>
      <c r="BI928" s="44"/>
      <c r="BJ928" s="6"/>
      <c r="BK928" s="6"/>
      <c r="BL928" s="6"/>
      <c r="BM928" s="6"/>
      <c r="BN928" s="6"/>
    </row>
    <row r="929" spans="1:66" ht="15.75" customHeight="1"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113"/>
      <c r="BH929" s="6"/>
      <c r="BI929" s="44"/>
      <c r="BJ929" s="6"/>
      <c r="BK929" s="6"/>
      <c r="BL929" s="6"/>
      <c r="BM929" s="6"/>
      <c r="BN929" s="6"/>
    </row>
    <row r="930" spans="1:66" ht="15.75" customHeight="1"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113"/>
      <c r="BH930" s="6"/>
      <c r="BI930" s="44"/>
      <c r="BJ930" s="6"/>
      <c r="BK930" s="6"/>
      <c r="BL930" s="6"/>
      <c r="BM930" s="6"/>
      <c r="BN930" s="6"/>
    </row>
    <row r="931" spans="1:66" ht="15.75" customHeight="1"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113"/>
      <c r="BH931" s="6"/>
      <c r="BI931" s="44"/>
      <c r="BJ931" s="6"/>
      <c r="BK931" s="6"/>
      <c r="BL931" s="6"/>
      <c r="BM931" s="6"/>
      <c r="BN931" s="6"/>
    </row>
    <row r="932" spans="1:66" ht="15.75" customHeight="1"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113"/>
      <c r="BH932" s="6"/>
      <c r="BI932" s="44"/>
      <c r="BJ932" s="6"/>
      <c r="BK932" s="6"/>
      <c r="BL932" s="6"/>
      <c r="BM932" s="6"/>
      <c r="BN932" s="6"/>
    </row>
    <row r="933" spans="1:66" ht="15.75" customHeight="1"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113"/>
      <c r="BH933" s="6"/>
      <c r="BI933" s="44"/>
      <c r="BJ933" s="6"/>
      <c r="BK933" s="6"/>
      <c r="BL933" s="6"/>
      <c r="BM933" s="6"/>
      <c r="BN933" s="6"/>
    </row>
    <row r="934" spans="1:66" ht="15.75" customHeight="1"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113"/>
      <c r="BH934" s="6"/>
      <c r="BI934" s="44"/>
      <c r="BJ934" s="6"/>
      <c r="BK934" s="6"/>
      <c r="BL934" s="6"/>
      <c r="BM934" s="6"/>
      <c r="BN934" s="6"/>
    </row>
    <row r="935" spans="1:66" ht="15.75" customHeight="1"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113"/>
      <c r="BH935" s="6"/>
      <c r="BI935" s="44"/>
      <c r="BJ935" s="6"/>
      <c r="BK935" s="6"/>
      <c r="BL935" s="6"/>
      <c r="BM935" s="6"/>
      <c r="BN935" s="6"/>
    </row>
    <row r="936" spans="1:66" ht="15.75" customHeight="1"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113"/>
      <c r="BH936" s="6"/>
      <c r="BI936" s="44"/>
      <c r="BJ936" s="6"/>
      <c r="BK936" s="6"/>
      <c r="BL936" s="6"/>
      <c r="BM936" s="6"/>
      <c r="BN936" s="6"/>
    </row>
    <row r="937" spans="1:66" ht="15.75" customHeight="1"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113"/>
      <c r="BH937" s="6"/>
      <c r="BI937" s="44"/>
      <c r="BJ937" s="6"/>
      <c r="BK937" s="6"/>
      <c r="BL937" s="6"/>
      <c r="BM937" s="6"/>
      <c r="BN937" s="6"/>
    </row>
    <row r="938" spans="1:66" ht="15.75" customHeight="1"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113"/>
      <c r="BH938" s="6"/>
      <c r="BI938" s="44"/>
      <c r="BJ938" s="6"/>
      <c r="BK938" s="6"/>
      <c r="BL938" s="6"/>
      <c r="BM938" s="6"/>
      <c r="BN938" s="6"/>
    </row>
    <row r="939" spans="1:66" ht="15.75" customHeight="1"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113"/>
      <c r="BH939" s="6"/>
      <c r="BI939" s="44"/>
      <c r="BJ939" s="6"/>
      <c r="BK939" s="6"/>
      <c r="BL939" s="6"/>
      <c r="BM939" s="6"/>
      <c r="BN939" s="6"/>
    </row>
    <row r="940" spans="1:66" ht="15.75" customHeight="1"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113"/>
      <c r="BH940" s="6"/>
      <c r="BI940" s="44"/>
      <c r="BJ940" s="6"/>
      <c r="BK940" s="6"/>
      <c r="BL940" s="6"/>
      <c r="BM940" s="6"/>
      <c r="BN940" s="6"/>
    </row>
    <row r="941" spans="1:66" ht="15.75" customHeight="1"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113"/>
      <c r="BH941" s="6"/>
      <c r="BI941" s="44"/>
      <c r="BJ941" s="6"/>
      <c r="BK941" s="6"/>
      <c r="BL941" s="6"/>
      <c r="BM941" s="6"/>
      <c r="BN941" s="6"/>
    </row>
    <row r="942" spans="1:66" ht="15.75" customHeight="1"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113"/>
      <c r="BH942" s="6"/>
      <c r="BI942" s="44"/>
      <c r="BJ942" s="6"/>
      <c r="BK942" s="6"/>
      <c r="BL942" s="6"/>
      <c r="BM942" s="6"/>
      <c r="BN942" s="6"/>
    </row>
    <row r="943" spans="1:66" ht="15.75" customHeight="1"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113"/>
      <c r="BH943" s="6"/>
      <c r="BI943" s="44"/>
      <c r="BJ943" s="6"/>
      <c r="BK943" s="6"/>
      <c r="BL943" s="6"/>
      <c r="BM943" s="6"/>
      <c r="BN943" s="6"/>
    </row>
    <row r="944" spans="1:66" ht="15.75" customHeight="1"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113"/>
      <c r="BH944" s="6"/>
      <c r="BI944" s="44"/>
      <c r="BJ944" s="6"/>
      <c r="BK944" s="6"/>
      <c r="BL944" s="6"/>
      <c r="BM944" s="6"/>
      <c r="BN944" s="6"/>
    </row>
    <row r="945" spans="1:66" ht="15.75" customHeight="1"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113"/>
      <c r="BH945" s="6"/>
      <c r="BI945" s="44"/>
      <c r="BJ945" s="6"/>
      <c r="BK945" s="6"/>
      <c r="BL945" s="6"/>
      <c r="BM945" s="6"/>
      <c r="BN945" s="6"/>
    </row>
    <row r="946" spans="1:66" ht="15.75" customHeight="1"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113"/>
      <c r="BH946" s="6"/>
      <c r="BI946" s="44"/>
      <c r="BJ946" s="6"/>
      <c r="BK946" s="6"/>
      <c r="BL946" s="6"/>
      <c r="BM946" s="6"/>
      <c r="BN946" s="6"/>
    </row>
    <row r="947" spans="1:66" ht="15.75" customHeight="1"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113"/>
      <c r="BH947" s="6"/>
      <c r="BI947" s="44"/>
      <c r="BJ947" s="6"/>
      <c r="BK947" s="6"/>
      <c r="BL947" s="6"/>
      <c r="BM947" s="6"/>
      <c r="BN947" s="6"/>
    </row>
    <row r="948" spans="1:66" ht="15.75" customHeight="1"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113"/>
      <c r="BH948" s="6"/>
      <c r="BI948" s="44"/>
      <c r="BJ948" s="6"/>
      <c r="BK948" s="6"/>
      <c r="BL948" s="6"/>
      <c r="BM948" s="6"/>
      <c r="BN948" s="6"/>
    </row>
    <row r="949" spans="1:66" ht="15.75" customHeight="1"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113"/>
      <c r="BH949" s="6"/>
      <c r="BI949" s="44"/>
      <c r="BJ949" s="6"/>
      <c r="BK949" s="6"/>
      <c r="BL949" s="6"/>
      <c r="BM949" s="6"/>
      <c r="BN949" s="6"/>
    </row>
    <row r="950" spans="1:66" ht="15.75" customHeight="1"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113"/>
      <c r="BH950" s="6"/>
      <c r="BI950" s="44"/>
      <c r="BJ950" s="6"/>
      <c r="BK950" s="6"/>
      <c r="BL950" s="6"/>
      <c r="BM950" s="6"/>
      <c r="BN950" s="6"/>
    </row>
    <row r="951" spans="1:66" ht="15.75" customHeight="1"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113"/>
      <c r="BH951" s="6"/>
      <c r="BI951" s="44"/>
      <c r="BJ951" s="6"/>
      <c r="BK951" s="6"/>
      <c r="BL951" s="6"/>
      <c r="BM951" s="6"/>
      <c r="BN951" s="6"/>
    </row>
    <row r="952" spans="1:66" ht="15.75" customHeight="1"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113"/>
      <c r="BH952" s="6"/>
      <c r="BI952" s="44"/>
      <c r="BJ952" s="6"/>
      <c r="BK952" s="6"/>
      <c r="BL952" s="6"/>
      <c r="BM952" s="6"/>
      <c r="BN952" s="6"/>
    </row>
    <row r="953" spans="1:66" ht="15.75" customHeight="1"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113"/>
      <c r="BH953" s="6"/>
      <c r="BI953" s="44"/>
      <c r="BJ953" s="6"/>
      <c r="BK953" s="6"/>
      <c r="BL953" s="6"/>
      <c r="BM953" s="6"/>
      <c r="BN953" s="6"/>
    </row>
    <row r="954" spans="1:66" ht="15.75" customHeight="1"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113"/>
      <c r="BH954" s="6"/>
      <c r="BI954" s="44"/>
      <c r="BJ954" s="6"/>
      <c r="BK954" s="6"/>
      <c r="BL954" s="6"/>
      <c r="BM954" s="6"/>
      <c r="BN954" s="6"/>
    </row>
    <row r="955" spans="1:66" ht="15.75" customHeight="1"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113"/>
      <c r="BH955" s="6"/>
      <c r="BI955" s="44"/>
      <c r="BJ955" s="6"/>
      <c r="BK955" s="6"/>
      <c r="BL955" s="6"/>
      <c r="BM955" s="6"/>
      <c r="BN955" s="6"/>
    </row>
    <row r="956" spans="1:66" ht="15.75" customHeight="1"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113"/>
      <c r="BH956" s="6"/>
      <c r="BI956" s="44"/>
      <c r="BJ956" s="6"/>
      <c r="BK956" s="6"/>
      <c r="BL956" s="6"/>
      <c r="BM956" s="6"/>
      <c r="BN956" s="6"/>
    </row>
    <row r="957" spans="1:66" ht="15.75" customHeight="1"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113"/>
      <c r="BH957" s="6"/>
      <c r="BI957" s="44"/>
      <c r="BJ957" s="6"/>
      <c r="BK957" s="6"/>
      <c r="BL957" s="6"/>
      <c r="BM957" s="6"/>
      <c r="BN957" s="6"/>
    </row>
    <row r="958" spans="1:66" ht="15.75" customHeight="1"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113"/>
      <c r="BH958" s="6"/>
      <c r="BI958" s="44"/>
      <c r="BJ958" s="6"/>
      <c r="BK958" s="6"/>
      <c r="BL958" s="6"/>
      <c r="BM958" s="6"/>
      <c r="BN958" s="6"/>
    </row>
    <row r="959" spans="1:66" ht="15.75" customHeight="1"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113"/>
      <c r="BH959" s="6"/>
      <c r="BI959" s="44"/>
      <c r="BJ959" s="6"/>
      <c r="BK959" s="6"/>
      <c r="BL959" s="6"/>
      <c r="BM959" s="6"/>
      <c r="BN959" s="6"/>
    </row>
    <row r="960" spans="1:66" ht="15.75" customHeight="1"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113"/>
      <c r="BH960" s="6"/>
      <c r="BI960" s="44"/>
      <c r="BJ960" s="6"/>
      <c r="BK960" s="6"/>
      <c r="BL960" s="6"/>
      <c r="BM960" s="6"/>
      <c r="BN960" s="6"/>
    </row>
    <row r="961" spans="1:66" ht="15.75" customHeight="1"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113"/>
      <c r="BH961" s="6"/>
      <c r="BI961" s="44"/>
      <c r="BJ961" s="6"/>
      <c r="BK961" s="6"/>
      <c r="BL961" s="6"/>
      <c r="BM961" s="6"/>
      <c r="BN961" s="6"/>
    </row>
    <row r="962" spans="1:66" ht="15.75" customHeight="1"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113"/>
      <c r="BH962" s="6"/>
      <c r="BI962" s="44"/>
      <c r="BJ962" s="6"/>
      <c r="BK962" s="6"/>
      <c r="BL962" s="6"/>
      <c r="BM962" s="6"/>
      <c r="BN962" s="6"/>
    </row>
    <row r="963" spans="1:66" ht="15.75" customHeight="1"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113"/>
      <c r="BH963" s="6"/>
      <c r="BI963" s="44"/>
      <c r="BJ963" s="6"/>
      <c r="BK963" s="6"/>
      <c r="BL963" s="6"/>
      <c r="BM963" s="6"/>
      <c r="BN963" s="6"/>
    </row>
    <row r="964" spans="1:66" ht="15.75" customHeight="1"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113"/>
      <c r="BH964" s="6"/>
      <c r="BI964" s="44"/>
      <c r="BJ964" s="6"/>
      <c r="BK964" s="6"/>
      <c r="BL964" s="6"/>
      <c r="BM964" s="6"/>
      <c r="BN964" s="6"/>
    </row>
    <row r="965" spans="1:66" ht="15.75" customHeight="1"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113"/>
      <c r="BH965" s="6"/>
      <c r="BI965" s="44"/>
      <c r="BJ965" s="6"/>
      <c r="BK965" s="6"/>
      <c r="BL965" s="6"/>
      <c r="BM965" s="6"/>
      <c r="BN965" s="6"/>
    </row>
    <row r="966" spans="1:66" ht="15.75" customHeight="1"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113"/>
      <c r="BH966" s="6"/>
      <c r="BI966" s="44"/>
      <c r="BJ966" s="6"/>
      <c r="BK966" s="6"/>
      <c r="BL966" s="6"/>
      <c r="BM966" s="6"/>
      <c r="BN966" s="6"/>
    </row>
    <row r="967" spans="1:66" ht="15.75" customHeight="1"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113"/>
      <c r="BH967" s="6"/>
      <c r="BI967" s="44"/>
      <c r="BJ967" s="6"/>
      <c r="BK967" s="6"/>
      <c r="BL967" s="6"/>
      <c r="BM967" s="6"/>
      <c r="BN967" s="6"/>
    </row>
    <row r="968" spans="1:66" ht="15.75" customHeight="1"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113"/>
      <c r="BH968" s="6"/>
      <c r="BI968" s="44"/>
      <c r="BJ968" s="6"/>
      <c r="BK968" s="6"/>
      <c r="BL968" s="6"/>
      <c r="BM968" s="6"/>
      <c r="BN968" s="6"/>
    </row>
    <row r="969" spans="1:66" ht="15.75" customHeight="1"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113"/>
      <c r="BH969" s="6"/>
      <c r="BI969" s="44"/>
      <c r="BJ969" s="6"/>
      <c r="BK969" s="6"/>
      <c r="BL969" s="6"/>
      <c r="BM969" s="6"/>
      <c r="BN969" s="6"/>
    </row>
    <row r="970" spans="1:66" ht="15.75" customHeight="1"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113"/>
      <c r="BH970" s="6"/>
      <c r="BI970" s="44"/>
      <c r="BJ970" s="6"/>
      <c r="BK970" s="6"/>
      <c r="BL970" s="6"/>
      <c r="BM970" s="6"/>
      <c r="BN970" s="6"/>
    </row>
    <row r="971" spans="1:66" ht="15.75" customHeight="1"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113"/>
      <c r="BH971" s="6"/>
      <c r="BI971" s="44"/>
      <c r="BJ971" s="6"/>
      <c r="BK971" s="6"/>
      <c r="BL971" s="6"/>
      <c r="BM971" s="6"/>
      <c r="BN971" s="6"/>
    </row>
    <row r="972" spans="1:66" ht="15.75" customHeight="1"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113"/>
      <c r="BH972" s="6"/>
      <c r="BI972" s="44"/>
      <c r="BJ972" s="6"/>
      <c r="BK972" s="6"/>
      <c r="BL972" s="6"/>
      <c r="BM972" s="6"/>
      <c r="BN972" s="6"/>
    </row>
    <row r="973" spans="1:66" ht="15.75" customHeight="1"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113"/>
      <c r="BH973" s="6"/>
      <c r="BI973" s="44"/>
      <c r="BJ973" s="6"/>
      <c r="BK973" s="6"/>
      <c r="BL973" s="6"/>
      <c r="BM973" s="6"/>
      <c r="BN973" s="6"/>
    </row>
    <row r="974" spans="1:66" ht="15.75" customHeight="1"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113"/>
      <c r="BH974" s="6"/>
      <c r="BI974" s="44"/>
      <c r="BJ974" s="6"/>
      <c r="BK974" s="6"/>
      <c r="BL974" s="6"/>
      <c r="BM974" s="6"/>
      <c r="BN974" s="6"/>
    </row>
    <row r="975" spans="1:66" ht="15.75" customHeight="1"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113"/>
      <c r="BH975" s="6"/>
      <c r="BI975" s="44"/>
      <c r="BJ975" s="6"/>
      <c r="BK975" s="6"/>
      <c r="BL975" s="6"/>
      <c r="BM975" s="6"/>
      <c r="BN975" s="6"/>
    </row>
    <row r="976" spans="1:66" ht="15.75" customHeight="1"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113"/>
      <c r="BH976" s="6"/>
      <c r="BI976" s="44"/>
      <c r="BJ976" s="6"/>
      <c r="BK976" s="6"/>
      <c r="BL976" s="6"/>
      <c r="BM976" s="6"/>
      <c r="BN976" s="6"/>
    </row>
    <row r="977" spans="1:66" ht="15.75" customHeight="1"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113"/>
      <c r="BH977" s="6"/>
      <c r="BI977" s="44"/>
      <c r="BJ977" s="6"/>
      <c r="BK977" s="6"/>
      <c r="BL977" s="6"/>
      <c r="BM977" s="6"/>
      <c r="BN977" s="6"/>
    </row>
    <row r="978" spans="1:66" ht="15.75" customHeight="1"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113"/>
      <c r="BH978" s="6"/>
      <c r="BI978" s="44"/>
      <c r="BJ978" s="6"/>
      <c r="BK978" s="6"/>
      <c r="BL978" s="6"/>
      <c r="BM978" s="6"/>
      <c r="BN978" s="6"/>
    </row>
    <row r="979" spans="1:66" ht="15.75" customHeight="1"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113"/>
      <c r="BH979" s="6"/>
      <c r="BI979" s="44"/>
      <c r="BJ979" s="6"/>
      <c r="BK979" s="6"/>
      <c r="BL979" s="6"/>
      <c r="BM979" s="6"/>
      <c r="BN979" s="6"/>
    </row>
    <row r="980" spans="1:66" ht="15.75" customHeight="1"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113"/>
      <c r="BH980" s="6"/>
      <c r="BI980" s="44"/>
      <c r="BJ980" s="6"/>
      <c r="BK980" s="6"/>
      <c r="BL980" s="6"/>
      <c r="BM980" s="6"/>
      <c r="BN980" s="6"/>
    </row>
    <row r="981" spans="1:66" ht="15.75" customHeight="1"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113"/>
      <c r="BH981" s="6"/>
      <c r="BI981" s="44"/>
      <c r="BJ981" s="6"/>
      <c r="BK981" s="6"/>
      <c r="BL981" s="6"/>
      <c r="BM981" s="6"/>
      <c r="BN981" s="6"/>
    </row>
    <row r="982" spans="1:66" ht="15.75" customHeight="1"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113"/>
      <c r="BH982" s="6"/>
      <c r="BI982" s="44"/>
      <c r="BJ982" s="6"/>
      <c r="BK982" s="6"/>
      <c r="BL982" s="6"/>
      <c r="BM982" s="6"/>
      <c r="BN982" s="6"/>
    </row>
    <row r="983" spans="1:66" ht="15.75" customHeight="1"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113"/>
      <c r="BH983" s="6"/>
      <c r="BI983" s="44"/>
      <c r="BJ983" s="6"/>
      <c r="BK983" s="6"/>
      <c r="BL983" s="6"/>
      <c r="BM983" s="6"/>
      <c r="BN983" s="6"/>
    </row>
    <row r="984" spans="1:66" ht="15.75" customHeight="1"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113"/>
      <c r="BH984" s="6"/>
      <c r="BI984" s="44"/>
      <c r="BJ984" s="6"/>
      <c r="BK984" s="6"/>
      <c r="BL984" s="6"/>
      <c r="BM984" s="6"/>
      <c r="BN984" s="6"/>
    </row>
    <row r="985" spans="1:66" ht="15.75" customHeight="1"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113"/>
      <c r="BH985" s="6"/>
      <c r="BI985" s="44"/>
      <c r="BJ985" s="6"/>
      <c r="BK985" s="6"/>
      <c r="BL985" s="6"/>
      <c r="BM985" s="6"/>
      <c r="BN985" s="6"/>
    </row>
    <row r="986" spans="1:66" ht="15.75" customHeight="1"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113"/>
      <c r="BH986" s="6"/>
      <c r="BI986" s="44"/>
      <c r="BJ986" s="6"/>
      <c r="BK986" s="6"/>
      <c r="BL986" s="6"/>
      <c r="BM986" s="6"/>
      <c r="BN986" s="6"/>
    </row>
    <row r="987" spans="1:66" ht="15.75" customHeight="1"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113"/>
      <c r="BH987" s="6"/>
      <c r="BI987" s="44"/>
      <c r="BJ987" s="6"/>
      <c r="BK987" s="6"/>
      <c r="BL987" s="6"/>
      <c r="BM987" s="6"/>
      <c r="BN987" s="6"/>
    </row>
    <row r="988" spans="1:66" ht="15.75" customHeight="1"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113"/>
      <c r="BH988" s="6"/>
      <c r="BI988" s="44"/>
      <c r="BJ988" s="6"/>
      <c r="BK988" s="6"/>
      <c r="BL988" s="6"/>
      <c r="BM988" s="6"/>
      <c r="BN988" s="6"/>
    </row>
    <row r="989" spans="1:66" ht="15.75" customHeight="1"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113"/>
      <c r="BH989" s="6"/>
      <c r="BI989" s="44"/>
      <c r="BJ989" s="6"/>
      <c r="BK989" s="6"/>
      <c r="BL989" s="6"/>
      <c r="BM989" s="6"/>
      <c r="BN989" s="6"/>
    </row>
    <row r="990" spans="1:66" ht="15.75" customHeight="1"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113"/>
      <c r="BH990" s="6"/>
      <c r="BI990" s="44"/>
      <c r="BJ990" s="6"/>
      <c r="BK990" s="6"/>
      <c r="BL990" s="6"/>
      <c r="BM990" s="6"/>
      <c r="BN990" s="6"/>
    </row>
    <row r="991" spans="1:66" ht="15.75" customHeight="1"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113"/>
      <c r="BH991" s="6"/>
      <c r="BI991" s="44"/>
      <c r="BJ991" s="6"/>
      <c r="BK991" s="6"/>
      <c r="BL991" s="6"/>
      <c r="BM991" s="6"/>
      <c r="BN991" s="6"/>
    </row>
    <row r="992" spans="1:66" ht="15.75" customHeight="1"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113"/>
      <c r="BH992" s="6"/>
      <c r="BI992" s="44"/>
      <c r="BJ992" s="6"/>
      <c r="BK992" s="6"/>
      <c r="BL992" s="6"/>
      <c r="BM992" s="6"/>
      <c r="BN992" s="6"/>
    </row>
    <row r="993" spans="1:66" ht="15.75" customHeight="1"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113"/>
      <c r="BH993" s="6"/>
      <c r="BI993" s="44"/>
      <c r="BJ993" s="6"/>
      <c r="BK993" s="6"/>
      <c r="BL993" s="6"/>
      <c r="BM993" s="6"/>
      <c r="BN993" s="6"/>
    </row>
    <row r="994" spans="1:66" ht="15.75" customHeight="1"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113"/>
      <c r="BH994" s="6"/>
      <c r="BI994" s="44"/>
      <c r="BJ994" s="6"/>
      <c r="BK994" s="6"/>
      <c r="BL994" s="6"/>
      <c r="BM994" s="6"/>
      <c r="BN994" s="6"/>
    </row>
    <row r="995" spans="1:66" ht="15.75" customHeight="1"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113"/>
      <c r="BH995" s="6"/>
      <c r="BI995" s="44"/>
      <c r="BJ995" s="6"/>
      <c r="BK995" s="6"/>
      <c r="BL995" s="6"/>
      <c r="BM995" s="6"/>
      <c r="BN995" s="6"/>
    </row>
    <row r="996" spans="1:66" ht="15.75" customHeight="1"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113"/>
      <c r="BH996" s="6"/>
      <c r="BI996" s="44"/>
      <c r="BJ996" s="6"/>
      <c r="BK996" s="6"/>
      <c r="BL996" s="6"/>
      <c r="BM996" s="6"/>
      <c r="BN996" s="6"/>
    </row>
    <row r="997" spans="1:66" ht="15.75" customHeight="1"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113"/>
      <c r="BH997" s="6"/>
      <c r="BI997" s="44"/>
      <c r="BJ997" s="6"/>
      <c r="BK997" s="6"/>
      <c r="BL997" s="6"/>
      <c r="BM997" s="6"/>
      <c r="BN997" s="6"/>
    </row>
    <row r="998" spans="1:66" ht="15.75" customHeight="1"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113"/>
      <c r="BH998" s="6"/>
      <c r="BI998" s="44"/>
      <c r="BJ998" s="6"/>
      <c r="BK998" s="6"/>
      <c r="BL998" s="6"/>
      <c r="BM998" s="6"/>
      <c r="BN998" s="6"/>
    </row>
    <row r="999" spans="1:66" ht="15.75" customHeight="1"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113"/>
      <c r="BH999" s="6"/>
      <c r="BI999" s="44"/>
      <c r="BJ999" s="6"/>
      <c r="BK999" s="6"/>
      <c r="BL999" s="6"/>
      <c r="BM999" s="6"/>
      <c r="BN999" s="6"/>
    </row>
  </sheetData>
  <printOptions horizontalCentered="1" gridLines="1"/>
  <pageMargins left="0.7" right="0.7" top="0.75" bottom="0.75" header="0" footer="0"/>
  <pageSetup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001"/>
  <sheetViews>
    <sheetView zoomScale="130" zoomScaleNormal="130" workbookViewId="0">
      <selection activeCell="B1" sqref="B1:P37"/>
    </sheetView>
  </sheetViews>
  <sheetFormatPr baseColWidth="10" defaultColWidth="12.6640625" defaultRowHeight="15" customHeight="1" x14ac:dyDescent="0.15"/>
  <cols>
    <col min="1" max="2" width="27.6640625" customWidth="1"/>
    <col min="3" max="3" width="13.33203125" customWidth="1"/>
    <col min="5" max="5" width="14.5" customWidth="1"/>
    <col min="10" max="10" width="15.83203125" customWidth="1"/>
    <col min="11" max="11" width="14.6640625" customWidth="1"/>
  </cols>
  <sheetData>
    <row r="1" spans="1:11" ht="15.75" customHeight="1" x14ac:dyDescent="0.15">
      <c r="A1" s="116"/>
      <c r="B1" s="116"/>
    </row>
    <row r="2" spans="1:11" ht="15.75" customHeight="1" x14ac:dyDescent="0.2">
      <c r="A2" s="116"/>
      <c r="B2" s="362" t="s">
        <v>165</v>
      </c>
      <c r="C2" s="363"/>
      <c r="D2" s="363"/>
      <c r="E2" s="363"/>
      <c r="F2" s="363"/>
      <c r="G2" s="364"/>
    </row>
    <row r="3" spans="1:11" ht="15.75" customHeight="1" x14ac:dyDescent="0.2">
      <c r="B3" s="117"/>
      <c r="C3" s="118" t="s">
        <v>166</v>
      </c>
      <c r="D3" s="118" t="s">
        <v>167</v>
      </c>
      <c r="E3" s="118" t="s">
        <v>168</v>
      </c>
      <c r="F3" s="118" t="s">
        <v>169</v>
      </c>
      <c r="G3" s="119" t="s">
        <v>353</v>
      </c>
    </row>
    <row r="4" spans="1:11" ht="15.75" customHeight="1" x14ac:dyDescent="0.2">
      <c r="B4" s="117"/>
      <c r="C4" s="120" t="s">
        <v>170</v>
      </c>
      <c r="D4" s="120" t="s">
        <v>171</v>
      </c>
      <c r="E4" s="120" t="s">
        <v>172</v>
      </c>
      <c r="F4" s="120" t="s">
        <v>173</v>
      </c>
      <c r="G4" s="121" t="s">
        <v>174</v>
      </c>
      <c r="J4" s="324"/>
      <c r="K4" s="323"/>
    </row>
    <row r="5" spans="1:11" ht="15.75" customHeight="1" x14ac:dyDescent="0.2">
      <c r="A5" s="122"/>
      <c r="B5" s="123" t="s">
        <v>175</v>
      </c>
      <c r="C5" s="124">
        <v>6881</v>
      </c>
      <c r="D5" s="124">
        <f>SUM(C5*1.03)</f>
        <v>7087.43</v>
      </c>
      <c r="E5" s="124">
        <f>SUM(D5*1.03)</f>
        <v>7300.0529000000006</v>
      </c>
      <c r="F5" s="124">
        <f>SUM(E5*1.03)</f>
        <v>7519.0544870000012</v>
      </c>
      <c r="G5" s="125">
        <f>SUM(F5*1.03)</f>
        <v>7744.6261216100011</v>
      </c>
    </row>
    <row r="6" spans="1:11" ht="15.75" customHeight="1" x14ac:dyDescent="0.2">
      <c r="A6" s="126"/>
      <c r="B6" s="127" t="s">
        <v>176</v>
      </c>
      <c r="C6" s="128">
        <f>SUM(D35:D37)</f>
        <v>264665</v>
      </c>
      <c r="D6" s="128">
        <f>SUM(E35:E37)</f>
        <v>269958.3</v>
      </c>
      <c r="E6" s="128">
        <f>SUM(G35:G37)</f>
        <v>280864.61532000004</v>
      </c>
      <c r="F6" s="128">
        <f>SUM(H35:H37)</f>
        <v>286481.90762640006</v>
      </c>
      <c r="G6" s="129">
        <f>SUM(I35:I37)</f>
        <v>292211.54577892803</v>
      </c>
    </row>
    <row r="7" spans="1:11" ht="15.75" customHeight="1" x14ac:dyDescent="0.2">
      <c r="A7" s="122"/>
      <c r="B7" s="130" t="s">
        <v>177</v>
      </c>
      <c r="C7" s="131">
        <v>1500</v>
      </c>
      <c r="D7" s="131">
        <v>1500</v>
      </c>
      <c r="E7" s="131">
        <v>1500</v>
      </c>
      <c r="F7" s="131">
        <v>1500</v>
      </c>
      <c r="G7" s="132">
        <v>1500</v>
      </c>
    </row>
    <row r="8" spans="1:11" ht="15.75" customHeight="1" x14ac:dyDescent="0.2">
      <c r="A8" s="122"/>
      <c r="B8" s="133" t="s">
        <v>178</v>
      </c>
      <c r="C8" s="134">
        <f t="shared" ref="C8:G8" si="0">C7+C5</f>
        <v>8381</v>
      </c>
      <c r="D8" s="134">
        <f t="shared" si="0"/>
        <v>8587.43</v>
      </c>
      <c r="E8" s="134">
        <f t="shared" si="0"/>
        <v>8800.0529000000006</v>
      </c>
      <c r="F8" s="134">
        <f t="shared" si="0"/>
        <v>9019.0544870000012</v>
      </c>
      <c r="G8" s="135">
        <f t="shared" si="0"/>
        <v>9244.6261216100011</v>
      </c>
    </row>
    <row r="9" spans="1:11" ht="15.75" customHeight="1" x14ac:dyDescent="0.2">
      <c r="A9" s="122"/>
      <c r="B9" s="136" t="s">
        <v>295</v>
      </c>
      <c r="C9" s="137" t="s">
        <v>298</v>
      </c>
      <c r="D9" s="137" t="s">
        <v>298</v>
      </c>
      <c r="E9" s="137" t="s">
        <v>299</v>
      </c>
      <c r="F9" s="137" t="s">
        <v>298</v>
      </c>
      <c r="G9" s="138" t="s">
        <v>298</v>
      </c>
    </row>
    <row r="10" spans="1:11" ht="15.75" customHeight="1" x14ac:dyDescent="0.15"/>
    <row r="11" spans="1:11" ht="15.75" customHeight="1" x14ac:dyDescent="0.15"/>
    <row r="12" spans="1:11" ht="15.75" customHeight="1" x14ac:dyDescent="0.15"/>
    <row r="13" spans="1:11" ht="15.75" customHeight="1" x14ac:dyDescent="0.15">
      <c r="A13" s="116"/>
      <c r="B13" s="116" t="s">
        <v>179</v>
      </c>
    </row>
    <row r="14" spans="1:11" ht="15.75" customHeight="1" x14ac:dyDescent="0.15">
      <c r="E14" s="365" t="s">
        <v>351</v>
      </c>
      <c r="F14" s="366"/>
      <c r="G14" s="366"/>
      <c r="H14" s="366"/>
      <c r="I14" s="367"/>
    </row>
    <row r="15" spans="1:11" ht="15.75" customHeight="1" x14ac:dyDescent="0.15">
      <c r="C15" s="116" t="s">
        <v>181</v>
      </c>
      <c r="D15" s="328" t="s">
        <v>182</v>
      </c>
      <c r="E15" s="139" t="s">
        <v>183</v>
      </c>
      <c r="F15" s="140" t="s">
        <v>184</v>
      </c>
      <c r="G15" s="140" t="s">
        <v>185</v>
      </c>
      <c r="H15" s="140" t="s">
        <v>186</v>
      </c>
      <c r="I15" s="435" t="s">
        <v>187</v>
      </c>
    </row>
    <row r="16" spans="1:11" ht="15.75" customHeight="1" x14ac:dyDescent="0.15">
      <c r="A16" s="141"/>
      <c r="B16" s="141" t="s">
        <v>295</v>
      </c>
      <c r="D16" s="328"/>
      <c r="I16" s="436"/>
    </row>
    <row r="17" spans="1:9" ht="15.75" customHeight="1" x14ac:dyDescent="0.15">
      <c r="A17" s="116"/>
      <c r="B17" s="116" t="s">
        <v>188</v>
      </c>
      <c r="C17" s="116">
        <v>128</v>
      </c>
      <c r="D17" s="328">
        <f>'Enrollment Projections'!E27</f>
        <v>136</v>
      </c>
      <c r="E17" s="116">
        <v>136</v>
      </c>
      <c r="F17" s="116">
        <v>140</v>
      </c>
      <c r="G17" s="116">
        <v>142</v>
      </c>
      <c r="H17" s="116">
        <v>142</v>
      </c>
      <c r="I17" s="436">
        <v>134</v>
      </c>
    </row>
    <row r="18" spans="1:9" ht="15.75" customHeight="1" x14ac:dyDescent="0.15">
      <c r="A18" s="116"/>
      <c r="B18" s="116" t="s">
        <v>189</v>
      </c>
      <c r="C18" s="116">
        <v>0</v>
      </c>
      <c r="D18" s="328" t="s">
        <v>190</v>
      </c>
      <c r="E18" s="116" t="s">
        <v>190</v>
      </c>
      <c r="F18" s="116" t="s">
        <v>190</v>
      </c>
      <c r="G18" s="116" t="s">
        <v>190</v>
      </c>
      <c r="H18" s="116" t="s">
        <v>190</v>
      </c>
      <c r="I18" s="436" t="s">
        <v>190</v>
      </c>
    </row>
    <row r="19" spans="1:9" ht="15.75" customHeight="1" x14ac:dyDescent="0.15">
      <c r="A19" s="116"/>
      <c r="B19" s="116" t="s">
        <v>191</v>
      </c>
      <c r="C19" s="116">
        <v>0.25</v>
      </c>
      <c r="D19" s="328">
        <v>0.25</v>
      </c>
      <c r="E19" s="116">
        <v>0.25</v>
      </c>
      <c r="F19" s="116">
        <v>0.25</v>
      </c>
      <c r="G19" s="116">
        <v>0.25</v>
      </c>
      <c r="H19" s="116">
        <v>0.25</v>
      </c>
      <c r="I19" s="436">
        <v>0.25</v>
      </c>
    </row>
    <row r="20" spans="1:9" ht="15.75" customHeight="1" x14ac:dyDescent="0.15">
      <c r="D20" s="328"/>
      <c r="I20" s="436"/>
    </row>
    <row r="21" spans="1:9" ht="15.75" customHeight="1" x14ac:dyDescent="0.15">
      <c r="A21" s="116"/>
      <c r="B21" s="116" t="s">
        <v>192</v>
      </c>
      <c r="C21" s="142">
        <f>SUM(C17*C5)</f>
        <v>880768</v>
      </c>
      <c r="D21" s="329">
        <f>SUM(C5)</f>
        <v>6881</v>
      </c>
      <c r="E21" s="142">
        <f>SUM(E17*D5)</f>
        <v>963890.48</v>
      </c>
      <c r="F21" s="142">
        <f t="shared" ref="F21:G21" si="1">SUM(F17*F5)</f>
        <v>1052667.6281800002</v>
      </c>
      <c r="G21" s="142">
        <f t="shared" si="1"/>
        <v>1099736.9092686202</v>
      </c>
      <c r="H21" s="142">
        <f>SUM(G21*1.03)</f>
        <v>1132729.0165466787</v>
      </c>
      <c r="I21" s="437">
        <f>SUM(H21*1.03)</f>
        <v>1166710.8870430791</v>
      </c>
    </row>
    <row r="22" spans="1:9" ht="15.75" customHeight="1" x14ac:dyDescent="0.15">
      <c r="A22" s="116"/>
      <c r="B22" s="116" t="s">
        <v>193</v>
      </c>
      <c r="C22" s="142">
        <f>SUM(C19*4024)*C17</f>
        <v>128768</v>
      </c>
      <c r="D22" s="329">
        <f>C22/C17</f>
        <v>1006</v>
      </c>
      <c r="E22" s="142">
        <f>SUM(E19*3983)*E17</f>
        <v>135422</v>
      </c>
      <c r="F22" s="142">
        <f t="shared" ref="F22:I22" si="2">SUM(F19*3983)*F17</f>
        <v>139405</v>
      </c>
      <c r="G22" s="142">
        <f t="shared" si="2"/>
        <v>141396.5</v>
      </c>
      <c r="H22" s="142">
        <f t="shared" si="2"/>
        <v>141396.5</v>
      </c>
      <c r="I22" s="437">
        <f t="shared" si="2"/>
        <v>133430.5</v>
      </c>
    </row>
    <row r="23" spans="1:9" ht="15.75" customHeight="1" x14ac:dyDescent="0.15">
      <c r="A23" s="143"/>
      <c r="B23" s="143" t="s">
        <v>194</v>
      </c>
      <c r="C23" s="144">
        <f>SUM(C21,C22)</f>
        <v>1009536</v>
      </c>
      <c r="D23" s="330">
        <f t="shared" ref="D23" si="3">D22+D21</f>
        <v>7887</v>
      </c>
      <c r="E23" s="144">
        <f>SUM(E21,E22)</f>
        <v>1099312.48</v>
      </c>
      <c r="F23" s="144">
        <f t="shared" ref="F23:I23" si="4">SUM(F21,F22)</f>
        <v>1192072.6281800002</v>
      </c>
      <c r="G23" s="144">
        <f t="shared" si="4"/>
        <v>1241133.4092686202</v>
      </c>
      <c r="H23" s="144">
        <f t="shared" si="4"/>
        <v>1274125.5165466787</v>
      </c>
      <c r="I23" s="438">
        <f t="shared" si="4"/>
        <v>1300141.3870430791</v>
      </c>
    </row>
    <row r="24" spans="1:9" ht="15.75" customHeight="1" x14ac:dyDescent="0.15">
      <c r="A24" s="116"/>
      <c r="B24" s="116" t="s">
        <v>195</v>
      </c>
      <c r="C24" s="142">
        <f>SUM(D35,D36,D37)</f>
        <v>264665</v>
      </c>
      <c r="D24" s="329">
        <f>SUM(C24/40)</f>
        <v>6616.625</v>
      </c>
      <c r="E24" s="142">
        <f>SUM(F35,F36,F37)</f>
        <v>275357.46600000001</v>
      </c>
      <c r="F24" s="142">
        <f t="shared" ref="F24:I24" si="5">SUM(G35,G36,G37)</f>
        <v>280864.61532000004</v>
      </c>
      <c r="G24" s="142">
        <f t="shared" si="5"/>
        <v>286481.90762640006</v>
      </c>
      <c r="H24" s="142">
        <f t="shared" si="5"/>
        <v>292211.54577892803</v>
      </c>
      <c r="I24" s="437">
        <f t="shared" si="5"/>
        <v>0</v>
      </c>
    </row>
    <row r="25" spans="1:9" ht="15.75" customHeight="1" x14ac:dyDescent="0.15">
      <c r="A25" s="116"/>
      <c r="B25" s="116" t="s">
        <v>196</v>
      </c>
      <c r="C25" s="142">
        <v>0</v>
      </c>
      <c r="D25" s="329">
        <f>C25/C17</f>
        <v>0</v>
      </c>
      <c r="E25" s="142">
        <f t="shared" ref="E25" si="6">D25*0.102</f>
        <v>0</v>
      </c>
      <c r="F25" s="142">
        <f t="shared" ref="F25" si="7">E25*0.102</f>
        <v>0</v>
      </c>
      <c r="G25" s="142">
        <f t="shared" ref="G25" si="8">F25*0.102</f>
        <v>0</v>
      </c>
      <c r="H25" s="142">
        <f t="shared" ref="H25" si="9">G25*0.102</f>
        <v>0</v>
      </c>
      <c r="I25" s="437">
        <f t="shared" ref="I25" si="10">H25*0.102</f>
        <v>0</v>
      </c>
    </row>
    <row r="26" spans="1:9" ht="15.75" customHeight="1" x14ac:dyDescent="0.15">
      <c r="A26" s="116"/>
      <c r="B26" s="116" t="s">
        <v>197</v>
      </c>
      <c r="C26" s="142">
        <v>0</v>
      </c>
      <c r="D26" s="329">
        <f>C26/C17</f>
        <v>0</v>
      </c>
      <c r="E26" s="142">
        <f t="shared" ref="E26" si="11">D26*1.02</f>
        <v>0</v>
      </c>
      <c r="F26" s="142">
        <f t="shared" ref="F26" si="12">E26*1.02</f>
        <v>0</v>
      </c>
      <c r="G26" s="142">
        <f t="shared" ref="G26" si="13">F26*1.02</f>
        <v>0</v>
      </c>
      <c r="H26" s="142">
        <f t="shared" ref="H26" si="14">G26*1.02</f>
        <v>0</v>
      </c>
      <c r="I26" s="437">
        <f t="shared" ref="I26" si="15">H26*1.02</f>
        <v>0</v>
      </c>
    </row>
    <row r="27" spans="1:9" ht="15.75" customHeight="1" x14ac:dyDescent="0.15">
      <c r="A27" s="116"/>
      <c r="B27" s="116" t="s">
        <v>297</v>
      </c>
      <c r="C27" s="142">
        <f>SUM(C7*C17)</f>
        <v>192000</v>
      </c>
      <c r="D27" s="329"/>
      <c r="E27" s="142">
        <f>SUM(E7*E17)</f>
        <v>204000</v>
      </c>
      <c r="F27" s="142">
        <f t="shared" ref="F27:I27" si="16">SUM(F7*F17)</f>
        <v>210000</v>
      </c>
      <c r="G27" s="142">
        <f t="shared" si="16"/>
        <v>213000</v>
      </c>
      <c r="H27" s="142">
        <f t="shared" si="16"/>
        <v>0</v>
      </c>
      <c r="I27" s="437">
        <f t="shared" si="16"/>
        <v>0</v>
      </c>
    </row>
    <row r="28" spans="1:9" ht="15.75" customHeight="1" x14ac:dyDescent="0.15">
      <c r="A28" s="145"/>
      <c r="B28" s="145" t="s">
        <v>9</v>
      </c>
      <c r="C28" s="146">
        <f>SUM(C21,C22,C24,C25,C26,C27)</f>
        <v>1466201</v>
      </c>
      <c r="D28" s="331" t="s">
        <v>298</v>
      </c>
      <c r="E28" s="146">
        <f>SUM(E23:E27)</f>
        <v>1578669.946</v>
      </c>
      <c r="F28" s="146">
        <f t="shared" ref="E28:I28" si="17">F26+F25+F24+F23</f>
        <v>1472937.2435000003</v>
      </c>
      <c r="G28" s="146">
        <f t="shared" si="17"/>
        <v>1527615.3168950202</v>
      </c>
      <c r="H28" s="146">
        <f t="shared" si="17"/>
        <v>1566337.0623256068</v>
      </c>
      <c r="I28" s="439">
        <f t="shared" si="17"/>
        <v>1300141.3870430791</v>
      </c>
    </row>
    <row r="29" spans="1:9" ht="15.75" customHeight="1" x14ac:dyDescent="0.15">
      <c r="A29" s="116"/>
      <c r="B29" s="116" t="s">
        <v>300</v>
      </c>
      <c r="C29" s="142">
        <f>SUM(C28/C17)</f>
        <v>11454.6953125</v>
      </c>
      <c r="D29" s="142" t="s">
        <v>295</v>
      </c>
      <c r="E29" s="142" t="s">
        <v>295</v>
      </c>
      <c r="F29" s="142" t="s">
        <v>295</v>
      </c>
      <c r="G29" s="142" t="s">
        <v>295</v>
      </c>
      <c r="H29" s="142" t="s">
        <v>295</v>
      </c>
      <c r="I29" s="437" t="s">
        <v>295</v>
      </c>
    </row>
    <row r="30" spans="1:9" ht="15.75" customHeight="1" x14ac:dyDescent="0.15">
      <c r="A30" s="116"/>
      <c r="B30" s="116" t="s">
        <v>31</v>
      </c>
      <c r="C30" s="142">
        <v>48373</v>
      </c>
      <c r="D30" s="142" t="s">
        <v>298</v>
      </c>
      <c r="E30" s="142">
        <f>SUM(C30*1.02)</f>
        <v>49340.46</v>
      </c>
      <c r="F30" s="142">
        <f>SUM(E30*1.02)</f>
        <v>50327.269200000002</v>
      </c>
      <c r="G30" s="142">
        <f t="shared" ref="G30:I30" si="18">SUM(F30*1.02)</f>
        <v>51333.814584000007</v>
      </c>
      <c r="H30" s="142">
        <f t="shared" si="18"/>
        <v>52360.490875680007</v>
      </c>
      <c r="I30" s="437">
        <f t="shared" si="18"/>
        <v>53407.700693193605</v>
      </c>
    </row>
    <row r="31" spans="1:9" ht="15.75" customHeight="1" x14ac:dyDescent="0.15">
      <c r="B31" s="116" t="s">
        <v>198</v>
      </c>
      <c r="C31" s="142"/>
      <c r="D31" s="142"/>
      <c r="E31" s="142"/>
      <c r="F31" s="142"/>
      <c r="G31" s="142"/>
      <c r="H31" s="142"/>
      <c r="I31" s="437"/>
    </row>
    <row r="32" spans="1:9" ht="15.75" customHeight="1" x14ac:dyDescent="0.15">
      <c r="I32" s="436"/>
    </row>
    <row r="33" spans="1:10" ht="15.75" customHeight="1" x14ac:dyDescent="0.15">
      <c r="A33" s="116"/>
      <c r="B33" s="116" t="s">
        <v>199</v>
      </c>
      <c r="E33" s="365" t="s">
        <v>180</v>
      </c>
      <c r="F33" s="366"/>
      <c r="G33" s="366"/>
      <c r="H33" s="366"/>
      <c r="I33" s="367"/>
    </row>
    <row r="34" spans="1:10" ht="15.75" customHeight="1" x14ac:dyDescent="0.15">
      <c r="A34" s="327" t="s">
        <v>296</v>
      </c>
      <c r="C34" s="116" t="s">
        <v>183</v>
      </c>
      <c r="D34" s="332" t="s">
        <v>301</v>
      </c>
      <c r="E34" s="139" t="s">
        <v>183</v>
      </c>
      <c r="F34" s="140" t="s">
        <v>184</v>
      </c>
      <c r="G34" s="140" t="s">
        <v>185</v>
      </c>
      <c r="H34" s="140" t="s">
        <v>186</v>
      </c>
      <c r="I34" s="435" t="s">
        <v>187</v>
      </c>
    </row>
    <row r="35" spans="1:10" ht="15.75" customHeight="1" x14ac:dyDescent="0.15">
      <c r="A35" s="116">
        <v>15</v>
      </c>
      <c r="B35" s="116" t="s">
        <v>200</v>
      </c>
      <c r="C35" s="325">
        <v>11659</v>
      </c>
      <c r="D35" s="333">
        <f>SUM(C35*A35)</f>
        <v>174885</v>
      </c>
      <c r="E35" s="142">
        <f t="shared" ref="E35:G36" si="19">SUM(D35*1.02)</f>
        <v>178382.7</v>
      </c>
      <c r="F35" s="142">
        <f t="shared" si="19"/>
        <v>181950.35400000002</v>
      </c>
      <c r="G35" s="142">
        <f t="shared" si="19"/>
        <v>185589.36108000003</v>
      </c>
      <c r="H35" s="142">
        <f t="shared" ref="H35" si="20">G35*1.02</f>
        <v>189301.14830160004</v>
      </c>
      <c r="I35" s="437">
        <f>SUM(H35*1.02)</f>
        <v>193087.17126763205</v>
      </c>
      <c r="J35" s="326" t="s">
        <v>295</v>
      </c>
    </row>
    <row r="36" spans="1:10" ht="15.75" customHeight="1" x14ac:dyDescent="0.15">
      <c r="A36" s="116">
        <v>25</v>
      </c>
      <c r="B36" s="116" t="s">
        <v>201</v>
      </c>
      <c r="C36" s="325">
        <v>2930</v>
      </c>
      <c r="D36" s="333">
        <f>SUM(A36*C36)</f>
        <v>73250</v>
      </c>
      <c r="E36" s="142">
        <f t="shared" si="19"/>
        <v>74715</v>
      </c>
      <c r="F36" s="142">
        <f t="shared" si="19"/>
        <v>76209.3</v>
      </c>
      <c r="G36" s="142">
        <f t="shared" si="19"/>
        <v>77733.486000000004</v>
      </c>
      <c r="H36" s="142">
        <f t="shared" ref="H36" si="21">G36*1.02</f>
        <v>79288.15572000001</v>
      </c>
      <c r="I36" s="437">
        <f>SUM(H36*1.02)</f>
        <v>80873.918834400014</v>
      </c>
    </row>
    <row r="37" spans="1:10" ht="15.75" customHeight="1" x14ac:dyDescent="0.15">
      <c r="A37" s="116">
        <v>30</v>
      </c>
      <c r="B37" s="116" t="s">
        <v>202</v>
      </c>
      <c r="C37" s="325">
        <v>551</v>
      </c>
      <c r="D37" s="333">
        <f>SUM(A37*C37)</f>
        <v>16530</v>
      </c>
      <c r="E37" s="142">
        <f t="shared" ref="E37:I37" si="22">D37*1.02</f>
        <v>16860.599999999999</v>
      </c>
      <c r="F37" s="142">
        <f t="shared" si="22"/>
        <v>17197.811999999998</v>
      </c>
      <c r="G37" s="142">
        <f t="shared" si="22"/>
        <v>17541.768239999998</v>
      </c>
      <c r="H37" s="142">
        <f t="shared" si="22"/>
        <v>17892.603604799999</v>
      </c>
      <c r="I37" s="437">
        <f t="shared" si="22"/>
        <v>18250.455676895999</v>
      </c>
    </row>
    <row r="38" spans="1:10" ht="15.75" customHeight="1" x14ac:dyDescent="0.15">
      <c r="I38" s="436"/>
    </row>
    <row r="39" spans="1:10" ht="15.75" customHeight="1" x14ac:dyDescent="0.15">
      <c r="D39" s="433">
        <f>SUM(D35:D37)</f>
        <v>264665</v>
      </c>
      <c r="E39" s="433">
        <f t="shared" ref="E39:I39" si="23">SUM(E35:E37)</f>
        <v>269958.3</v>
      </c>
      <c r="F39" s="433">
        <f t="shared" si="23"/>
        <v>275357.46600000001</v>
      </c>
      <c r="G39" s="433">
        <f t="shared" si="23"/>
        <v>280864.61532000004</v>
      </c>
      <c r="H39" s="433">
        <f t="shared" si="23"/>
        <v>286481.90762640006</v>
      </c>
      <c r="I39" s="440">
        <f t="shared" si="23"/>
        <v>292211.54577892803</v>
      </c>
    </row>
    <row r="40" spans="1:10" ht="15.75" customHeight="1" x14ac:dyDescent="0.15"/>
    <row r="41" spans="1:10" ht="15.75" customHeight="1" x14ac:dyDescent="0.15"/>
    <row r="42" spans="1:10" ht="15.75" customHeight="1" x14ac:dyDescent="0.15"/>
    <row r="43" spans="1:10" ht="15.75" customHeight="1" x14ac:dyDescent="0.15"/>
    <row r="44" spans="1:10" ht="15.75" customHeight="1" x14ac:dyDescent="0.15"/>
    <row r="45" spans="1:10" ht="15.75" customHeight="1" x14ac:dyDescent="0.15"/>
    <row r="46" spans="1:10" ht="15.75" customHeight="1" x14ac:dyDescent="0.15"/>
    <row r="47" spans="1:10" ht="15.75" customHeight="1" x14ac:dyDescent="0.15"/>
    <row r="48" spans="1:10"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3">
    <mergeCell ref="B2:G2"/>
    <mergeCell ref="E14:I14"/>
    <mergeCell ref="E33:I3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1000"/>
  <sheetViews>
    <sheetView zoomScale="120" zoomScaleNormal="120" workbookViewId="0">
      <selection activeCell="H27" sqref="H27"/>
    </sheetView>
  </sheetViews>
  <sheetFormatPr baseColWidth="10" defaultColWidth="12.6640625" defaultRowHeight="15" customHeight="1" x14ac:dyDescent="0.15"/>
  <cols>
    <col min="1" max="1" width="3.1640625" customWidth="1"/>
    <col min="2" max="2" width="3" customWidth="1"/>
    <col min="3" max="3" width="31.33203125" customWidth="1"/>
  </cols>
  <sheetData>
    <row r="1" spans="1:17" ht="15.75" customHeight="1" x14ac:dyDescent="0.2">
      <c r="A1" s="147"/>
      <c r="B1" s="148"/>
      <c r="C1" s="148"/>
      <c r="D1" s="148"/>
      <c r="E1" s="148"/>
      <c r="F1" s="148"/>
      <c r="G1" s="148"/>
      <c r="H1" s="148"/>
      <c r="I1" s="148"/>
      <c r="J1" s="148"/>
      <c r="K1" s="148"/>
      <c r="L1" s="148"/>
      <c r="M1" s="148"/>
      <c r="N1" s="148"/>
      <c r="O1" s="148"/>
      <c r="P1" s="148"/>
      <c r="Q1" s="149"/>
    </row>
    <row r="2" spans="1:17" ht="15.75" customHeight="1" x14ac:dyDescent="0.25">
      <c r="A2" s="150"/>
      <c r="B2" s="151"/>
      <c r="C2" s="380" t="s">
        <v>203</v>
      </c>
      <c r="D2" s="381"/>
      <c r="E2" s="381"/>
      <c r="F2" s="381"/>
      <c r="G2" s="381"/>
      <c r="H2" s="382"/>
      <c r="I2" s="152"/>
      <c r="J2" s="152"/>
      <c r="K2" s="152"/>
      <c r="L2" s="152"/>
      <c r="M2" s="152"/>
      <c r="N2" s="152"/>
      <c r="O2" s="152"/>
      <c r="P2" s="153"/>
      <c r="Q2" s="154"/>
    </row>
    <row r="3" spans="1:17" ht="15.75" customHeight="1" x14ac:dyDescent="0.2">
      <c r="A3" s="150"/>
      <c r="B3" s="151"/>
      <c r="C3" s="383" t="s">
        <v>204</v>
      </c>
      <c r="D3" s="381"/>
      <c r="E3" s="381"/>
      <c r="F3" s="381"/>
      <c r="G3" s="381"/>
      <c r="H3" s="382"/>
      <c r="I3" s="153"/>
      <c r="J3" s="153"/>
      <c r="K3" s="153"/>
      <c r="L3" s="153"/>
      <c r="M3" s="153"/>
      <c r="N3" s="153"/>
      <c r="O3" s="153"/>
      <c r="P3" s="153"/>
      <c r="Q3" s="154"/>
    </row>
    <row r="4" spans="1:17" ht="15.75" customHeight="1" x14ac:dyDescent="0.2">
      <c r="A4" s="150"/>
      <c r="B4" s="151"/>
      <c r="C4" s="384"/>
      <c r="D4" s="385"/>
      <c r="E4" s="385"/>
      <c r="F4" s="385"/>
      <c r="G4" s="385"/>
      <c r="H4" s="385"/>
      <c r="I4" s="155"/>
      <c r="J4" s="156"/>
      <c r="K4" s="156"/>
      <c r="L4" s="156"/>
      <c r="M4" s="156"/>
      <c r="N4" s="156"/>
      <c r="O4" s="156"/>
      <c r="P4" s="151"/>
      <c r="Q4" s="154"/>
    </row>
    <row r="5" spans="1:17" ht="15.75" customHeight="1" x14ac:dyDescent="0.2">
      <c r="A5" s="150"/>
      <c r="B5" s="151"/>
      <c r="C5" s="157" t="s">
        <v>2</v>
      </c>
      <c r="D5" s="151"/>
      <c r="E5" s="386" t="s">
        <v>341</v>
      </c>
      <c r="F5" s="382"/>
      <c r="G5" s="151"/>
      <c r="H5" s="151"/>
      <c r="I5" s="151"/>
      <c r="J5" s="151"/>
      <c r="K5" s="151"/>
      <c r="L5" s="151"/>
      <c r="M5" s="151"/>
      <c r="N5" s="151"/>
      <c r="O5" s="151"/>
      <c r="P5" s="151"/>
      <c r="Q5" s="154"/>
    </row>
    <row r="6" spans="1:17" ht="15.75" customHeight="1" x14ac:dyDescent="0.2">
      <c r="A6" s="150"/>
      <c r="B6" s="151"/>
      <c r="C6" s="157" t="s">
        <v>5</v>
      </c>
      <c r="D6" s="151"/>
      <c r="E6" s="158">
        <v>2024</v>
      </c>
      <c r="F6" s="151"/>
      <c r="G6" s="151"/>
      <c r="H6" s="156"/>
      <c r="I6" s="156"/>
      <c r="J6" s="156"/>
      <c r="K6" s="156"/>
      <c r="L6" s="156"/>
      <c r="M6" s="156"/>
      <c r="N6" s="156"/>
      <c r="O6" s="156"/>
      <c r="P6" s="151"/>
      <c r="Q6" s="154"/>
    </row>
    <row r="7" spans="1:17" ht="15.75" customHeight="1" x14ac:dyDescent="0.2">
      <c r="A7" s="150"/>
      <c r="B7" s="151"/>
      <c r="C7" s="157" t="s">
        <v>205</v>
      </c>
      <c r="D7" s="151"/>
      <c r="E7" s="387" t="s">
        <v>350</v>
      </c>
      <c r="F7" s="382"/>
      <c r="G7" s="151"/>
      <c r="H7" s="156"/>
      <c r="I7" s="156"/>
      <c r="J7" s="156"/>
      <c r="K7" s="156"/>
      <c r="L7" s="156"/>
      <c r="M7" s="156"/>
      <c r="N7" s="156"/>
      <c r="O7" s="156"/>
      <c r="P7" s="151"/>
      <c r="Q7" s="154"/>
    </row>
    <row r="8" spans="1:17" ht="15.75" customHeight="1" x14ac:dyDescent="0.2">
      <c r="A8" s="150"/>
      <c r="B8" s="151"/>
      <c r="C8" s="157"/>
      <c r="D8" s="151"/>
      <c r="E8" s="158"/>
      <c r="F8" s="151"/>
      <c r="G8" s="151"/>
      <c r="H8" s="156"/>
      <c r="I8" s="156"/>
      <c r="J8" s="156"/>
      <c r="K8" s="156"/>
      <c r="L8" s="156"/>
      <c r="M8" s="156"/>
      <c r="N8" s="156"/>
      <c r="O8" s="156"/>
      <c r="P8" s="151"/>
      <c r="Q8" s="154"/>
    </row>
    <row r="9" spans="1:17" ht="15.75" customHeight="1" x14ac:dyDescent="0.2">
      <c r="A9" s="150"/>
      <c r="B9" s="151"/>
      <c r="C9" s="157"/>
      <c r="D9" s="151"/>
      <c r="E9" s="158"/>
      <c r="F9" s="151"/>
      <c r="G9" s="151"/>
      <c r="H9" s="156"/>
      <c r="I9" s="156"/>
      <c r="J9" s="156"/>
      <c r="K9" s="156"/>
      <c r="L9" s="156"/>
      <c r="M9" s="156"/>
      <c r="N9" s="156"/>
      <c r="O9" s="156"/>
      <c r="P9" s="151"/>
      <c r="Q9" s="154"/>
    </row>
    <row r="10" spans="1:17" ht="15.75" customHeight="1" x14ac:dyDescent="0.2">
      <c r="A10" s="150"/>
      <c r="B10" s="151"/>
      <c r="C10" s="159"/>
      <c r="D10" s="159"/>
      <c r="E10" s="159"/>
      <c r="F10" s="159"/>
      <c r="G10" s="159"/>
      <c r="H10" s="159"/>
      <c r="I10" s="159"/>
      <c r="J10" s="159"/>
      <c r="K10" s="159"/>
      <c r="L10" s="159"/>
      <c r="M10" s="159"/>
      <c r="N10" s="159"/>
      <c r="O10" s="159"/>
      <c r="P10" s="159"/>
      <c r="Q10" s="154"/>
    </row>
    <row r="11" spans="1:17" ht="15.75" customHeight="1" x14ac:dyDescent="0.2">
      <c r="A11" s="150"/>
      <c r="B11" s="147"/>
      <c r="C11" s="160" t="s">
        <v>206</v>
      </c>
      <c r="D11" s="160" t="s">
        <v>170</v>
      </c>
      <c r="E11" s="160" t="s">
        <v>171</v>
      </c>
      <c r="F11" s="160" t="s">
        <v>172</v>
      </c>
      <c r="G11" s="160" t="s">
        <v>173</v>
      </c>
      <c r="H11" s="161" t="s">
        <v>174</v>
      </c>
      <c r="I11" s="160"/>
      <c r="J11" s="368" t="s">
        <v>207</v>
      </c>
      <c r="K11" s="369"/>
      <c r="L11" s="369"/>
      <c r="M11" s="369"/>
      <c r="N11" s="369"/>
      <c r="O11" s="370"/>
      <c r="P11" s="162"/>
      <c r="Q11" s="154"/>
    </row>
    <row r="12" spans="1:17" ht="15.75" customHeight="1" x14ac:dyDescent="0.2">
      <c r="A12" s="150"/>
      <c r="B12" s="150"/>
      <c r="C12" s="163"/>
      <c r="D12" s="160"/>
      <c r="E12" s="160"/>
      <c r="F12" s="160"/>
      <c r="G12" s="160"/>
      <c r="H12" s="120"/>
      <c r="I12" s="163"/>
      <c r="J12" s="163"/>
      <c r="K12" s="163"/>
      <c r="L12" s="163"/>
      <c r="M12" s="163"/>
      <c r="N12" s="163"/>
      <c r="O12" s="163"/>
      <c r="P12" s="164"/>
      <c r="Q12" s="154"/>
    </row>
    <row r="13" spans="1:17" ht="15.75" customHeight="1" x14ac:dyDescent="0.2">
      <c r="A13" s="150"/>
      <c r="B13" s="150"/>
      <c r="C13" s="165" t="s">
        <v>208</v>
      </c>
      <c r="D13" s="166">
        <v>15</v>
      </c>
      <c r="E13" s="166">
        <v>18</v>
      </c>
      <c r="F13" s="166">
        <v>18</v>
      </c>
      <c r="G13" s="166">
        <v>18</v>
      </c>
      <c r="H13" s="167">
        <v>18</v>
      </c>
      <c r="I13" s="122"/>
      <c r="J13" s="371" t="s">
        <v>362</v>
      </c>
      <c r="K13" s="372"/>
      <c r="L13" s="372"/>
      <c r="M13" s="372"/>
      <c r="N13" s="372"/>
      <c r="O13" s="373"/>
      <c r="P13" s="168"/>
      <c r="Q13" s="154"/>
    </row>
    <row r="14" spans="1:17" ht="15.75" customHeight="1" x14ac:dyDescent="0.2">
      <c r="A14" s="150"/>
      <c r="B14" s="150"/>
      <c r="C14" s="165" t="s">
        <v>209</v>
      </c>
      <c r="D14" s="167">
        <v>15</v>
      </c>
      <c r="E14" s="167">
        <v>18</v>
      </c>
      <c r="F14" s="167">
        <v>18</v>
      </c>
      <c r="G14" s="167">
        <v>18</v>
      </c>
      <c r="H14" s="167">
        <v>18</v>
      </c>
      <c r="I14" s="122"/>
      <c r="J14" s="374"/>
      <c r="K14" s="375"/>
      <c r="L14" s="375"/>
      <c r="M14" s="375"/>
      <c r="N14" s="375"/>
      <c r="O14" s="376"/>
      <c r="P14" s="168"/>
      <c r="Q14" s="154"/>
    </row>
    <row r="15" spans="1:17" ht="15.75" customHeight="1" x14ac:dyDescent="0.2">
      <c r="A15" s="150"/>
      <c r="B15" s="150"/>
      <c r="C15" s="165" t="s">
        <v>210</v>
      </c>
      <c r="D15" s="167">
        <v>18</v>
      </c>
      <c r="E15" s="167">
        <v>18</v>
      </c>
      <c r="F15" s="167">
        <v>18</v>
      </c>
      <c r="G15" s="167">
        <v>18</v>
      </c>
      <c r="H15" s="167">
        <v>18</v>
      </c>
      <c r="I15" s="122"/>
      <c r="J15" s="374"/>
      <c r="K15" s="375"/>
      <c r="L15" s="375"/>
      <c r="M15" s="375"/>
      <c r="N15" s="375"/>
      <c r="O15" s="376"/>
      <c r="P15" s="168"/>
      <c r="Q15" s="154"/>
    </row>
    <row r="16" spans="1:17" ht="15.75" customHeight="1" x14ac:dyDescent="0.2">
      <c r="A16" s="150"/>
      <c r="B16" s="150"/>
      <c r="C16" s="165" t="s">
        <v>211</v>
      </c>
      <c r="D16" s="167">
        <v>18</v>
      </c>
      <c r="E16" s="167">
        <v>20</v>
      </c>
      <c r="F16" s="167">
        <v>21</v>
      </c>
      <c r="G16" s="167">
        <v>22</v>
      </c>
      <c r="H16" s="167">
        <v>22</v>
      </c>
      <c r="I16" s="122"/>
      <c r="J16" s="374"/>
      <c r="K16" s="375"/>
      <c r="L16" s="375"/>
      <c r="M16" s="375"/>
      <c r="N16" s="375"/>
      <c r="O16" s="376"/>
      <c r="P16" s="168"/>
      <c r="Q16" s="154"/>
    </row>
    <row r="17" spans="1:17" ht="15.75" customHeight="1" x14ac:dyDescent="0.2">
      <c r="A17" s="150"/>
      <c r="B17" s="150"/>
      <c r="C17" s="165" t="s">
        <v>212</v>
      </c>
      <c r="D17" s="167">
        <v>21</v>
      </c>
      <c r="E17" s="167">
        <v>21</v>
      </c>
      <c r="F17" s="167">
        <v>21</v>
      </c>
      <c r="G17" s="167">
        <v>22</v>
      </c>
      <c r="H17" s="167">
        <v>22</v>
      </c>
      <c r="I17" s="122"/>
      <c r="J17" s="374"/>
      <c r="K17" s="375"/>
      <c r="L17" s="375"/>
      <c r="M17" s="375"/>
      <c r="N17" s="375"/>
      <c r="O17" s="376"/>
      <c r="P17" s="168"/>
      <c r="Q17" s="154"/>
    </row>
    <row r="18" spans="1:17" ht="15.75" customHeight="1" x14ac:dyDescent="0.2">
      <c r="A18" s="150"/>
      <c r="B18" s="150"/>
      <c r="C18" s="165" t="s">
        <v>213</v>
      </c>
      <c r="D18" s="167">
        <v>21</v>
      </c>
      <c r="E18" s="167">
        <v>21</v>
      </c>
      <c r="F18" s="167">
        <v>22</v>
      </c>
      <c r="G18" s="167">
        <v>22</v>
      </c>
      <c r="H18" s="167">
        <v>22</v>
      </c>
      <c r="I18" s="122"/>
      <c r="J18" s="374"/>
      <c r="K18" s="375"/>
      <c r="L18" s="375"/>
      <c r="M18" s="375"/>
      <c r="N18" s="375"/>
      <c r="O18" s="376"/>
      <c r="P18" s="168"/>
      <c r="Q18" s="154"/>
    </row>
    <row r="19" spans="1:17" ht="15.75" customHeight="1" x14ac:dyDescent="0.2">
      <c r="A19" s="150"/>
      <c r="B19" s="150"/>
      <c r="C19" s="165" t="s">
        <v>214</v>
      </c>
      <c r="D19" s="167">
        <v>20</v>
      </c>
      <c r="E19" s="167">
        <v>20</v>
      </c>
      <c r="F19" s="167">
        <v>22</v>
      </c>
      <c r="G19" s="167">
        <v>22</v>
      </c>
      <c r="H19" s="167">
        <v>22</v>
      </c>
      <c r="I19" s="122"/>
      <c r="J19" s="374"/>
      <c r="K19" s="375"/>
      <c r="L19" s="375"/>
      <c r="M19" s="375"/>
      <c r="N19" s="375"/>
      <c r="O19" s="376"/>
      <c r="P19" s="168"/>
      <c r="Q19" s="154"/>
    </row>
    <row r="20" spans="1:17" ht="15.75" customHeight="1" x14ac:dyDescent="0.2">
      <c r="A20" s="150"/>
      <c r="B20" s="150"/>
      <c r="C20" s="165" t="s">
        <v>215</v>
      </c>
      <c r="D20" s="167">
        <v>0</v>
      </c>
      <c r="E20" s="167">
        <v>0</v>
      </c>
      <c r="F20" s="167">
        <v>0</v>
      </c>
      <c r="G20" s="167">
        <v>0</v>
      </c>
      <c r="H20" s="167">
        <v>0</v>
      </c>
      <c r="I20" s="122"/>
      <c r="J20" s="374"/>
      <c r="K20" s="375"/>
      <c r="L20" s="375"/>
      <c r="M20" s="375"/>
      <c r="N20" s="375"/>
      <c r="O20" s="376"/>
      <c r="P20" s="168"/>
      <c r="Q20" s="154"/>
    </row>
    <row r="21" spans="1:17" ht="15.75" customHeight="1" x14ac:dyDescent="0.2">
      <c r="A21" s="150"/>
      <c r="B21" s="150"/>
      <c r="C21" s="165" t="s">
        <v>216</v>
      </c>
      <c r="D21" s="167">
        <v>0</v>
      </c>
      <c r="E21" s="167">
        <v>0</v>
      </c>
      <c r="F21" s="167">
        <v>0</v>
      </c>
      <c r="G21" s="167">
        <v>0</v>
      </c>
      <c r="H21" s="167">
        <v>0</v>
      </c>
      <c r="I21" s="122"/>
      <c r="J21" s="374"/>
      <c r="K21" s="375"/>
      <c r="L21" s="375"/>
      <c r="M21" s="375"/>
      <c r="N21" s="375"/>
      <c r="O21" s="376"/>
      <c r="P21" s="168"/>
      <c r="Q21" s="154"/>
    </row>
    <row r="22" spans="1:17" ht="15.75" customHeight="1" x14ac:dyDescent="0.2">
      <c r="A22" s="150"/>
      <c r="B22" s="150"/>
      <c r="C22" s="165" t="s">
        <v>217</v>
      </c>
      <c r="D22" s="167">
        <v>0</v>
      </c>
      <c r="E22" s="167">
        <v>0</v>
      </c>
      <c r="F22" s="167">
        <v>0</v>
      </c>
      <c r="G22" s="167">
        <v>0</v>
      </c>
      <c r="H22" s="167">
        <v>0</v>
      </c>
      <c r="I22" s="122"/>
      <c r="J22" s="374"/>
      <c r="K22" s="375"/>
      <c r="L22" s="375"/>
      <c r="M22" s="375"/>
      <c r="N22" s="375"/>
      <c r="O22" s="376"/>
      <c r="P22" s="168"/>
      <c r="Q22" s="154"/>
    </row>
    <row r="23" spans="1:17" ht="15.75" customHeight="1" x14ac:dyDescent="0.2">
      <c r="A23" s="150"/>
      <c r="B23" s="150"/>
      <c r="C23" s="165" t="s">
        <v>218</v>
      </c>
      <c r="D23" s="167">
        <v>0</v>
      </c>
      <c r="E23" s="167">
        <v>0</v>
      </c>
      <c r="F23" s="167">
        <v>0</v>
      </c>
      <c r="G23" s="167">
        <v>0</v>
      </c>
      <c r="H23" s="167">
        <v>0</v>
      </c>
      <c r="I23" s="122"/>
      <c r="J23" s="374"/>
      <c r="K23" s="375"/>
      <c r="L23" s="375"/>
      <c r="M23" s="375"/>
      <c r="N23" s="375"/>
      <c r="O23" s="376"/>
      <c r="P23" s="168"/>
      <c r="Q23" s="154"/>
    </row>
    <row r="24" spans="1:17" ht="15.75" customHeight="1" x14ac:dyDescent="0.2">
      <c r="A24" s="150"/>
      <c r="B24" s="150"/>
      <c r="C24" s="165" t="s">
        <v>219</v>
      </c>
      <c r="D24" s="167">
        <v>0</v>
      </c>
      <c r="E24" s="167">
        <v>0</v>
      </c>
      <c r="F24" s="167">
        <v>0</v>
      </c>
      <c r="G24" s="167">
        <v>0</v>
      </c>
      <c r="H24" s="167">
        <v>0</v>
      </c>
      <c r="I24" s="122"/>
      <c r="J24" s="374"/>
      <c r="K24" s="375"/>
      <c r="L24" s="375"/>
      <c r="M24" s="375"/>
      <c r="N24" s="375"/>
      <c r="O24" s="376"/>
      <c r="P24" s="168"/>
      <c r="Q24" s="154"/>
    </row>
    <row r="25" spans="1:17" ht="15.75" customHeight="1" x14ac:dyDescent="0.2">
      <c r="A25" s="150"/>
      <c r="B25" s="150"/>
      <c r="C25" s="165" t="s">
        <v>220</v>
      </c>
      <c r="D25" s="167">
        <v>0</v>
      </c>
      <c r="E25" s="167">
        <v>0</v>
      </c>
      <c r="F25" s="167">
        <v>0</v>
      </c>
      <c r="G25" s="167">
        <v>0</v>
      </c>
      <c r="H25" s="167">
        <v>0</v>
      </c>
      <c r="I25" s="122"/>
      <c r="J25" s="374"/>
      <c r="K25" s="375"/>
      <c r="L25" s="375"/>
      <c r="M25" s="375"/>
      <c r="N25" s="375"/>
      <c r="O25" s="376"/>
      <c r="P25" s="168"/>
      <c r="Q25" s="154"/>
    </row>
    <row r="26" spans="1:17" ht="15.75" customHeight="1" x14ac:dyDescent="0.2">
      <c r="A26" s="150"/>
      <c r="B26" s="150"/>
      <c r="C26" s="122"/>
      <c r="D26" s="122"/>
      <c r="E26" s="122"/>
      <c r="F26" s="122"/>
      <c r="G26" s="122"/>
      <c r="H26" s="122"/>
      <c r="I26" s="122"/>
      <c r="J26" s="374"/>
      <c r="K26" s="375"/>
      <c r="L26" s="375"/>
      <c r="M26" s="375"/>
      <c r="N26" s="375"/>
      <c r="O26" s="376"/>
      <c r="P26" s="168"/>
      <c r="Q26" s="154"/>
    </row>
    <row r="27" spans="1:17" ht="15.75" customHeight="1" x14ac:dyDescent="0.2">
      <c r="A27" s="150"/>
      <c r="B27" s="150"/>
      <c r="C27" s="163" t="s">
        <v>221</v>
      </c>
      <c r="D27" s="169">
        <f>SUM(D13:D25)</f>
        <v>128</v>
      </c>
      <c r="E27" s="169">
        <f t="shared" ref="D27:H27" si="0">SUM(E13:E25)</f>
        <v>136</v>
      </c>
      <c r="F27" s="169">
        <f t="shared" si="0"/>
        <v>140</v>
      </c>
      <c r="G27" s="169">
        <f t="shared" si="0"/>
        <v>142</v>
      </c>
      <c r="H27" s="169">
        <f t="shared" si="0"/>
        <v>142</v>
      </c>
      <c r="I27" s="122"/>
      <c r="J27" s="374"/>
      <c r="K27" s="375"/>
      <c r="L27" s="375"/>
      <c r="M27" s="375"/>
      <c r="N27" s="375"/>
      <c r="O27" s="376"/>
      <c r="P27" s="168"/>
      <c r="Q27" s="154"/>
    </row>
    <row r="28" spans="1:17" ht="15.75" customHeight="1" x14ac:dyDescent="0.2">
      <c r="A28" s="150"/>
      <c r="B28" s="150"/>
      <c r="C28" s="122"/>
      <c r="D28" s="122"/>
      <c r="E28" s="122"/>
      <c r="F28" s="122"/>
      <c r="G28" s="122"/>
      <c r="H28" s="122"/>
      <c r="I28" s="122"/>
      <c r="J28" s="374"/>
      <c r="K28" s="375"/>
      <c r="L28" s="375"/>
      <c r="M28" s="375"/>
      <c r="N28" s="375"/>
      <c r="O28" s="376"/>
      <c r="P28" s="168"/>
      <c r="Q28" s="154"/>
    </row>
    <row r="29" spans="1:17" ht="15.75" customHeight="1" x14ac:dyDescent="0.2">
      <c r="A29" s="150"/>
      <c r="B29" s="150"/>
      <c r="C29" s="170"/>
      <c r="D29" s="122"/>
      <c r="E29" s="122"/>
      <c r="F29" s="122"/>
      <c r="G29" s="122"/>
      <c r="H29" s="122"/>
      <c r="I29" s="122"/>
      <c r="J29" s="374"/>
      <c r="K29" s="375"/>
      <c r="L29" s="375"/>
      <c r="M29" s="375"/>
      <c r="N29" s="375"/>
      <c r="O29" s="376"/>
      <c r="P29" s="165"/>
      <c r="Q29" s="154"/>
    </row>
    <row r="30" spans="1:17" ht="15.75" customHeight="1" x14ac:dyDescent="0.2">
      <c r="A30" s="150"/>
      <c r="B30" s="150"/>
      <c r="C30" s="171" t="s">
        <v>222</v>
      </c>
      <c r="D30" s="122"/>
      <c r="E30" s="122"/>
      <c r="F30" s="122"/>
      <c r="G30" s="122"/>
      <c r="H30" s="172"/>
      <c r="I30" s="122"/>
      <c r="J30" s="374"/>
      <c r="K30" s="375"/>
      <c r="L30" s="375"/>
      <c r="M30" s="375"/>
      <c r="N30" s="375"/>
      <c r="O30" s="376"/>
      <c r="P30" s="165"/>
      <c r="Q30" s="154"/>
    </row>
    <row r="31" spans="1:17" ht="15.75" customHeight="1" x14ac:dyDescent="0.2">
      <c r="A31" s="150"/>
      <c r="B31" s="150"/>
      <c r="C31" s="173" t="s">
        <v>223</v>
      </c>
      <c r="D31" s="174">
        <v>0.36</v>
      </c>
      <c r="E31" s="175">
        <v>0.36</v>
      </c>
      <c r="F31" s="175">
        <v>0.36</v>
      </c>
      <c r="G31" s="175">
        <v>0.36</v>
      </c>
      <c r="H31" s="176">
        <v>0.36</v>
      </c>
      <c r="I31" s="122"/>
      <c r="J31" s="374"/>
      <c r="K31" s="375"/>
      <c r="L31" s="375"/>
      <c r="M31" s="375"/>
      <c r="N31" s="375"/>
      <c r="O31" s="376"/>
      <c r="P31" s="165"/>
      <c r="Q31" s="154"/>
    </row>
    <row r="32" spans="1:17" ht="15.75" customHeight="1" x14ac:dyDescent="0.2">
      <c r="A32" s="150"/>
      <c r="B32" s="150"/>
      <c r="C32" s="173" t="s">
        <v>224</v>
      </c>
      <c r="D32" s="177">
        <v>0.01</v>
      </c>
      <c r="E32" s="176">
        <v>0.01</v>
      </c>
      <c r="F32" s="176">
        <v>0.01</v>
      </c>
      <c r="G32" s="176">
        <v>0.01</v>
      </c>
      <c r="H32" s="176">
        <v>0.01</v>
      </c>
      <c r="I32" s="122"/>
      <c r="J32" s="374"/>
      <c r="K32" s="375"/>
      <c r="L32" s="375"/>
      <c r="M32" s="375"/>
      <c r="N32" s="375"/>
      <c r="O32" s="376"/>
      <c r="P32" s="165"/>
      <c r="Q32" s="154"/>
    </row>
    <row r="33" spans="1:17" ht="15.75" customHeight="1" x14ac:dyDescent="0.2">
      <c r="A33" s="150"/>
      <c r="B33" s="150"/>
      <c r="C33" s="173" t="s">
        <v>225</v>
      </c>
      <c r="D33" s="177">
        <v>0.62</v>
      </c>
      <c r="E33" s="176">
        <v>0.62</v>
      </c>
      <c r="F33" s="176">
        <v>0.62</v>
      </c>
      <c r="G33" s="176">
        <v>0.62</v>
      </c>
      <c r="H33" s="176">
        <v>0.62</v>
      </c>
      <c r="I33" s="122"/>
      <c r="J33" s="374"/>
      <c r="K33" s="375"/>
      <c r="L33" s="375"/>
      <c r="M33" s="375"/>
      <c r="N33" s="375"/>
      <c r="O33" s="376"/>
      <c r="P33" s="165"/>
      <c r="Q33" s="154"/>
    </row>
    <row r="34" spans="1:17" ht="15.75" customHeight="1" x14ac:dyDescent="0.2">
      <c r="A34" s="150"/>
      <c r="B34" s="150"/>
      <c r="C34" s="173"/>
      <c r="D34" s="122"/>
      <c r="E34" s="122"/>
      <c r="F34" s="122"/>
      <c r="G34" s="122"/>
      <c r="H34" s="122"/>
      <c r="I34" s="122"/>
      <c r="J34" s="374"/>
      <c r="K34" s="375"/>
      <c r="L34" s="375"/>
      <c r="M34" s="375"/>
      <c r="N34" s="375"/>
      <c r="O34" s="376"/>
      <c r="P34" s="165"/>
      <c r="Q34" s="154"/>
    </row>
    <row r="35" spans="1:17" ht="15.75" customHeight="1" x14ac:dyDescent="0.2">
      <c r="A35" s="150"/>
      <c r="B35" s="150"/>
      <c r="C35" s="170" t="s">
        <v>226</v>
      </c>
      <c r="D35" s="178">
        <f>D27*('State Funding Assumptions'!C5+'State Funding Assumptions'!C7)+((D27*D31)*'State Funding Assumptions'!C6)</f>
        <v>13268531.199999999</v>
      </c>
      <c r="E35" s="178">
        <f>E27*('State Funding Assumptions'!D5+'State Funding Assumptions'!D7)+((E27*E31)*'State Funding Assumptions'!D6)</f>
        <v>14385048.847999999</v>
      </c>
      <c r="F35" s="178">
        <f>F27*('State Funding Assumptions'!E5+'State Funding Assumptions'!E7)+((F27*F31)*'State Funding Assumptions'!E6)</f>
        <v>15387584.018128002</v>
      </c>
      <c r="G35" s="178">
        <f>G27*('State Funding Assumptions'!F5+'State Funding Assumptions'!F7)+((G27*G31)*'State Funding Assumptions'!F6)</f>
        <v>15925660.85501557</v>
      </c>
      <c r="H35" s="178">
        <f>H27*('State Funding Assumptions'!G5+'State Funding Assumptions'!G7)+((H27*H31)*'State Funding Assumptions'!G6)</f>
        <v>16250591.12948742</v>
      </c>
      <c r="I35" s="151"/>
      <c r="J35" s="374"/>
      <c r="K35" s="375"/>
      <c r="L35" s="375"/>
      <c r="M35" s="375"/>
      <c r="N35" s="375"/>
      <c r="O35" s="376"/>
      <c r="P35" s="165"/>
      <c r="Q35" s="154"/>
    </row>
    <row r="36" spans="1:17" ht="15.75" customHeight="1" x14ac:dyDescent="0.2">
      <c r="A36" s="150"/>
      <c r="B36" s="150"/>
      <c r="C36" s="170"/>
      <c r="D36" s="122"/>
      <c r="E36" s="122"/>
      <c r="F36" s="122"/>
      <c r="G36" s="122"/>
      <c r="H36" s="122"/>
      <c r="I36" s="122"/>
      <c r="J36" s="377"/>
      <c r="K36" s="378"/>
      <c r="L36" s="378"/>
      <c r="M36" s="378"/>
      <c r="N36" s="378"/>
      <c r="O36" s="379"/>
      <c r="P36" s="165"/>
      <c r="Q36" s="154"/>
    </row>
    <row r="37" spans="1:17" ht="15.75" customHeight="1" x14ac:dyDescent="0.2">
      <c r="A37" s="150"/>
      <c r="B37" s="150"/>
      <c r="C37" s="151"/>
      <c r="D37" s="151"/>
      <c r="E37" s="151"/>
      <c r="F37" s="151"/>
      <c r="G37" s="151"/>
      <c r="H37" s="151"/>
      <c r="I37" s="179"/>
      <c r="J37" s="180"/>
      <c r="K37" s="180"/>
      <c r="L37" s="180"/>
      <c r="M37" s="180"/>
      <c r="N37" s="180"/>
      <c r="O37" s="180"/>
      <c r="P37" s="181"/>
      <c r="Q37" s="154"/>
    </row>
    <row r="38" spans="1:17" ht="15.75" customHeight="1" x14ac:dyDescent="0.2">
      <c r="A38" s="182"/>
      <c r="B38" s="183"/>
      <c r="C38" s="183"/>
      <c r="D38" s="183"/>
      <c r="E38" s="183"/>
      <c r="F38" s="183"/>
      <c r="G38" s="183"/>
      <c r="H38" s="183"/>
      <c r="I38" s="183"/>
      <c r="J38" s="184"/>
      <c r="K38" s="184"/>
      <c r="L38" s="184"/>
      <c r="M38" s="184"/>
      <c r="N38" s="184"/>
      <c r="O38" s="184"/>
      <c r="P38" s="184"/>
      <c r="Q38" s="185"/>
    </row>
    <row r="39" spans="1:17" ht="15.75" customHeight="1" x14ac:dyDescent="0.15"/>
    <row r="40" spans="1:17" ht="15.75" customHeight="1" x14ac:dyDescent="0.15"/>
    <row r="41" spans="1:17" ht="15.75" customHeight="1" x14ac:dyDescent="0.15"/>
    <row r="42" spans="1:17" ht="15.75" customHeight="1" x14ac:dyDescent="0.15"/>
    <row r="43" spans="1:17" ht="15.75" customHeight="1" x14ac:dyDescent="0.15"/>
    <row r="44" spans="1:17" ht="15.75" customHeight="1" x14ac:dyDescent="0.15"/>
    <row r="45" spans="1:17" ht="15.75" customHeight="1" x14ac:dyDescent="0.15"/>
    <row r="46" spans="1:17" ht="15.75" customHeight="1" x14ac:dyDescent="0.15"/>
    <row r="47" spans="1:17" ht="15.75" customHeight="1" x14ac:dyDescent="0.15"/>
    <row r="48" spans="1: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7">
    <mergeCell ref="J11:O11"/>
    <mergeCell ref="J13:O36"/>
    <mergeCell ref="C2:H2"/>
    <mergeCell ref="C3:H3"/>
    <mergeCell ref="C4:H4"/>
    <mergeCell ref="E5:F5"/>
    <mergeCell ref="E7:F7"/>
  </mergeCells>
  <pageMargins left="0.7" right="0.7" top="0.75" bottom="0.75" header="0" footer="0"/>
  <pageSetup scale="57" fitToHeight="2"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T1000"/>
  <sheetViews>
    <sheetView workbookViewId="0"/>
  </sheetViews>
  <sheetFormatPr baseColWidth="10" defaultColWidth="12.6640625" defaultRowHeight="15" customHeight="1" x14ac:dyDescent="0.15"/>
  <cols>
    <col min="1" max="1" width="4" customWidth="1"/>
    <col min="2" max="2" width="2.83203125" customWidth="1"/>
    <col min="3" max="3" width="27.6640625" customWidth="1"/>
    <col min="4" max="4" width="27.33203125" customWidth="1"/>
    <col min="5" max="5" width="3.33203125" customWidth="1"/>
    <col min="19" max="19" width="3.33203125" customWidth="1"/>
    <col min="20" max="20" width="3.83203125" customWidth="1"/>
  </cols>
  <sheetData>
    <row r="1" spans="1:20" ht="15.75" customHeight="1" x14ac:dyDescent="0.25">
      <c r="A1" s="186"/>
      <c r="B1" s="187"/>
      <c r="C1" s="402" t="s">
        <v>227</v>
      </c>
      <c r="D1" s="369"/>
      <c r="E1" s="369"/>
      <c r="F1" s="369"/>
      <c r="G1" s="369"/>
      <c r="H1" s="369"/>
      <c r="I1" s="369"/>
      <c r="J1" s="369"/>
      <c r="K1" s="369"/>
      <c r="L1" s="369"/>
      <c r="M1" s="369"/>
      <c r="N1" s="369"/>
      <c r="O1" s="369"/>
      <c r="P1" s="369"/>
      <c r="Q1" s="369"/>
      <c r="R1" s="370"/>
      <c r="S1" s="187"/>
      <c r="T1" s="188"/>
    </row>
    <row r="2" spans="1:20" ht="15.75" customHeight="1" x14ac:dyDescent="0.2">
      <c r="A2" s="189"/>
      <c r="B2" s="190"/>
      <c r="C2" s="191"/>
      <c r="D2" s="192"/>
      <c r="E2" s="192"/>
      <c r="F2" s="193"/>
      <c r="G2" s="193"/>
      <c r="H2" s="193"/>
      <c r="I2" s="193"/>
      <c r="J2" s="193"/>
      <c r="K2" s="193"/>
      <c r="L2" s="193"/>
      <c r="M2" s="193"/>
      <c r="N2" s="193"/>
      <c r="O2" s="193"/>
      <c r="P2" s="193"/>
      <c r="Q2" s="193"/>
      <c r="R2" s="193"/>
      <c r="S2" s="193"/>
      <c r="T2" s="194"/>
    </row>
    <row r="3" spans="1:20" ht="15.75" customHeight="1" x14ac:dyDescent="0.2">
      <c r="A3" s="150"/>
      <c r="B3" s="156"/>
      <c r="C3" s="195" t="s">
        <v>2</v>
      </c>
      <c r="D3" s="158" t="s">
        <v>3</v>
      </c>
      <c r="E3" s="158"/>
      <c r="F3" s="158"/>
      <c r="G3" s="157"/>
      <c r="H3" s="151"/>
      <c r="I3" s="151"/>
      <c r="J3" s="151"/>
      <c r="K3" s="151"/>
      <c r="L3" s="151"/>
      <c r="M3" s="151"/>
      <c r="N3" s="151"/>
      <c r="O3" s="151"/>
      <c r="P3" s="151"/>
      <c r="Q3" s="151"/>
      <c r="R3" s="151"/>
      <c r="S3" s="151"/>
      <c r="T3" s="154"/>
    </row>
    <row r="4" spans="1:20" ht="15.75" customHeight="1" x14ac:dyDescent="0.2">
      <c r="A4" s="150"/>
      <c r="B4" s="156"/>
      <c r="C4" s="195" t="s">
        <v>5</v>
      </c>
      <c r="D4" s="158">
        <v>2023</v>
      </c>
      <c r="E4" s="158"/>
      <c r="F4" s="158"/>
      <c r="G4" s="157"/>
      <c r="H4" s="151"/>
      <c r="I4" s="151"/>
      <c r="J4" s="151"/>
      <c r="K4" s="151"/>
      <c r="L4" s="151"/>
      <c r="M4" s="151"/>
      <c r="N4" s="151"/>
      <c r="O4" s="151"/>
      <c r="P4" s="151"/>
      <c r="Q4" s="151"/>
      <c r="R4" s="151"/>
      <c r="S4" s="151"/>
      <c r="T4" s="154"/>
    </row>
    <row r="5" spans="1:20" ht="15.75" customHeight="1" x14ac:dyDescent="0.2">
      <c r="A5" s="150"/>
      <c r="B5" s="156"/>
      <c r="C5" s="157"/>
      <c r="D5" s="151"/>
      <c r="E5" s="151"/>
      <c r="F5" s="151"/>
      <c r="G5" s="151"/>
      <c r="H5" s="151"/>
      <c r="I5" s="151"/>
      <c r="J5" s="151"/>
      <c r="K5" s="151"/>
      <c r="L5" s="163"/>
      <c r="M5" s="163"/>
      <c r="N5" s="163"/>
      <c r="O5" s="163"/>
      <c r="P5" s="151"/>
      <c r="Q5" s="151"/>
      <c r="R5" s="151"/>
      <c r="S5" s="151"/>
      <c r="T5" s="154"/>
    </row>
    <row r="6" spans="1:20" ht="15.75" customHeight="1" x14ac:dyDescent="0.2">
      <c r="A6" s="189"/>
      <c r="B6" s="190"/>
      <c r="C6" s="191"/>
      <c r="D6" s="193"/>
      <c r="E6" s="196"/>
      <c r="F6" s="193"/>
      <c r="G6" s="193"/>
      <c r="H6" s="193"/>
      <c r="I6" s="193"/>
      <c r="J6" s="193"/>
      <c r="K6" s="193"/>
      <c r="L6" s="193"/>
      <c r="M6" s="193"/>
      <c r="N6" s="193"/>
      <c r="O6" s="193"/>
      <c r="P6" s="193"/>
      <c r="Q6" s="193"/>
      <c r="R6" s="193"/>
      <c r="S6" s="193"/>
      <c r="T6" s="194"/>
    </row>
    <row r="7" spans="1:20" ht="15.75" customHeight="1" x14ac:dyDescent="0.2">
      <c r="A7" s="197"/>
      <c r="B7" s="198"/>
      <c r="C7" s="403"/>
      <c r="D7" s="363"/>
      <c r="E7" s="199"/>
      <c r="F7" s="200"/>
      <c r="G7" s="200"/>
      <c r="H7" s="200"/>
      <c r="I7" s="200"/>
      <c r="J7" s="200"/>
      <c r="K7" s="200"/>
      <c r="L7" s="200"/>
      <c r="M7" s="200"/>
      <c r="N7" s="200"/>
      <c r="O7" s="200"/>
      <c r="P7" s="200"/>
      <c r="Q7" s="200"/>
      <c r="R7" s="200"/>
      <c r="S7" s="201"/>
      <c r="T7" s="202"/>
    </row>
    <row r="8" spans="1:20" ht="15.75" customHeight="1" x14ac:dyDescent="0.2">
      <c r="A8" s="197"/>
      <c r="B8" s="203"/>
      <c r="C8" s="396" t="s">
        <v>228</v>
      </c>
      <c r="D8" s="367"/>
      <c r="E8" s="164"/>
      <c r="F8" s="400" t="s">
        <v>229</v>
      </c>
      <c r="G8" s="400" t="s">
        <v>230</v>
      </c>
      <c r="H8" s="400" t="s">
        <v>231</v>
      </c>
      <c r="I8" s="400" t="s">
        <v>232</v>
      </c>
      <c r="J8" s="400" t="s">
        <v>233</v>
      </c>
      <c r="K8" s="400" t="s">
        <v>234</v>
      </c>
      <c r="L8" s="400" t="s">
        <v>235</v>
      </c>
      <c r="M8" s="400" t="s">
        <v>236</v>
      </c>
      <c r="N8" s="400" t="s">
        <v>237</v>
      </c>
      <c r="O8" s="400" t="s">
        <v>238</v>
      </c>
      <c r="P8" s="400" t="s">
        <v>239</v>
      </c>
      <c r="Q8" s="400" t="s">
        <v>240</v>
      </c>
      <c r="R8" s="400" t="s">
        <v>241</v>
      </c>
      <c r="S8" s="202"/>
      <c r="T8" s="202"/>
    </row>
    <row r="9" spans="1:20" ht="15.75" customHeight="1" x14ac:dyDescent="0.2">
      <c r="A9" s="197"/>
      <c r="B9" s="203"/>
      <c r="C9" s="397"/>
      <c r="D9" s="391"/>
      <c r="E9" s="204"/>
      <c r="F9" s="401"/>
      <c r="G9" s="401"/>
      <c r="H9" s="401"/>
      <c r="I9" s="401"/>
      <c r="J9" s="401"/>
      <c r="K9" s="401"/>
      <c r="L9" s="401"/>
      <c r="M9" s="401"/>
      <c r="N9" s="401"/>
      <c r="O9" s="401"/>
      <c r="P9" s="401"/>
      <c r="Q9" s="401"/>
      <c r="R9" s="401"/>
      <c r="S9" s="202"/>
      <c r="T9" s="202"/>
    </row>
    <row r="10" spans="1:20" ht="15.75" customHeight="1" x14ac:dyDescent="0.2">
      <c r="A10" s="197"/>
      <c r="B10" s="205"/>
      <c r="C10" s="398" t="s">
        <v>27</v>
      </c>
      <c r="D10" s="399"/>
      <c r="E10" s="206"/>
      <c r="F10" s="207"/>
      <c r="G10" s="207"/>
      <c r="H10" s="207"/>
      <c r="I10" s="207"/>
      <c r="J10" s="207"/>
      <c r="K10" s="207"/>
      <c r="L10" s="207"/>
      <c r="M10" s="207"/>
      <c r="N10" s="207"/>
      <c r="O10" s="207"/>
      <c r="P10" s="207"/>
      <c r="Q10" s="207"/>
      <c r="R10" s="208"/>
      <c r="S10" s="194"/>
      <c r="T10" s="202"/>
    </row>
    <row r="11" spans="1:20" ht="15.75" customHeight="1" x14ac:dyDescent="0.2">
      <c r="A11" s="189"/>
      <c r="B11" s="205"/>
      <c r="C11" s="388" t="s">
        <v>242</v>
      </c>
      <c r="D11" s="364"/>
      <c r="E11" s="193"/>
      <c r="F11" s="210">
        <v>0</v>
      </c>
      <c r="G11" s="210">
        <v>0</v>
      </c>
      <c r="H11" s="210">
        <v>0</v>
      </c>
      <c r="I11" s="210">
        <v>0</v>
      </c>
      <c r="J11" s="210">
        <v>0</v>
      </c>
      <c r="K11" s="210">
        <v>0</v>
      </c>
      <c r="L11" s="210">
        <v>0</v>
      </c>
      <c r="M11" s="210">
        <v>0</v>
      </c>
      <c r="N11" s="210">
        <v>0</v>
      </c>
      <c r="O11" s="210">
        <v>20000</v>
      </c>
      <c r="P11" s="210">
        <v>75000</v>
      </c>
      <c r="Q11" s="210">
        <v>180000</v>
      </c>
      <c r="R11" s="211">
        <f t="shared" ref="R11:R12" si="0">SUM(F11:Q11)</f>
        <v>275000</v>
      </c>
      <c r="S11" s="194"/>
      <c r="T11" s="194"/>
    </row>
    <row r="12" spans="1:20" ht="15.75" customHeight="1" x14ac:dyDescent="0.2">
      <c r="A12" s="189"/>
      <c r="B12" s="205"/>
      <c r="C12" s="388" t="s">
        <v>243</v>
      </c>
      <c r="D12" s="364"/>
      <c r="E12" s="150"/>
      <c r="F12" s="210">
        <v>0</v>
      </c>
      <c r="G12" s="212">
        <v>0</v>
      </c>
      <c r="H12" s="212">
        <v>0</v>
      </c>
      <c r="I12" s="212">
        <v>0</v>
      </c>
      <c r="J12" s="212">
        <v>0</v>
      </c>
      <c r="K12" s="213">
        <v>0</v>
      </c>
      <c r="L12" s="210">
        <v>0</v>
      </c>
      <c r="M12" s="212">
        <v>0</v>
      </c>
      <c r="N12" s="212">
        <v>0</v>
      </c>
      <c r="O12" s="212">
        <v>0</v>
      </c>
      <c r="P12" s="212">
        <v>0</v>
      </c>
      <c r="Q12" s="212">
        <v>0</v>
      </c>
      <c r="R12" s="211">
        <f t="shared" si="0"/>
        <v>0</v>
      </c>
      <c r="S12" s="194"/>
      <c r="T12" s="194"/>
    </row>
    <row r="13" spans="1:20" ht="15.75" customHeight="1" x14ac:dyDescent="0.2">
      <c r="A13" s="189"/>
      <c r="B13" s="205"/>
      <c r="C13" s="390"/>
      <c r="D13" s="391"/>
      <c r="E13" s="151"/>
      <c r="F13" s="208"/>
      <c r="G13" s="208"/>
      <c r="H13" s="208"/>
      <c r="I13" s="208"/>
      <c r="J13" s="208"/>
      <c r="K13" s="208"/>
      <c r="L13" s="208"/>
      <c r="M13" s="208"/>
      <c r="N13" s="208"/>
      <c r="O13" s="208"/>
      <c r="P13" s="208"/>
      <c r="Q13" s="208"/>
      <c r="R13" s="214"/>
      <c r="S13" s="202"/>
      <c r="T13" s="194"/>
    </row>
    <row r="14" spans="1:20" ht="15.75" customHeight="1" x14ac:dyDescent="0.2">
      <c r="A14" s="189"/>
      <c r="B14" s="205"/>
      <c r="C14" s="389" t="s">
        <v>36</v>
      </c>
      <c r="D14" s="364"/>
      <c r="E14" s="151"/>
      <c r="F14" s="215">
        <f t="shared" ref="F14:Q14" si="1">SUM(F11:F12)</f>
        <v>0</v>
      </c>
      <c r="G14" s="215">
        <f t="shared" si="1"/>
        <v>0</v>
      </c>
      <c r="H14" s="215">
        <f t="shared" si="1"/>
        <v>0</v>
      </c>
      <c r="I14" s="215">
        <f t="shared" si="1"/>
        <v>0</v>
      </c>
      <c r="J14" s="215">
        <f t="shared" si="1"/>
        <v>0</v>
      </c>
      <c r="K14" s="215">
        <f t="shared" si="1"/>
        <v>0</v>
      </c>
      <c r="L14" s="215">
        <f t="shared" si="1"/>
        <v>0</v>
      </c>
      <c r="M14" s="215">
        <f t="shared" si="1"/>
        <v>0</v>
      </c>
      <c r="N14" s="215">
        <f t="shared" si="1"/>
        <v>0</v>
      </c>
      <c r="O14" s="215">
        <f t="shared" si="1"/>
        <v>20000</v>
      </c>
      <c r="P14" s="215">
        <f t="shared" si="1"/>
        <v>75000</v>
      </c>
      <c r="Q14" s="215">
        <f t="shared" si="1"/>
        <v>180000</v>
      </c>
      <c r="R14" s="211">
        <f>SUM(F14:Q14)</f>
        <v>275000</v>
      </c>
      <c r="S14" s="194"/>
      <c r="T14" s="194"/>
    </row>
    <row r="15" spans="1:20" ht="15.75" customHeight="1" x14ac:dyDescent="0.2">
      <c r="A15" s="189"/>
      <c r="B15" s="205"/>
      <c r="C15" s="390"/>
      <c r="D15" s="391"/>
      <c r="E15" s="151"/>
      <c r="F15" s="216"/>
      <c r="G15" s="216"/>
      <c r="H15" s="216"/>
      <c r="I15" s="216"/>
      <c r="J15" s="216"/>
      <c r="K15" s="216"/>
      <c r="L15" s="216"/>
      <c r="M15" s="216"/>
      <c r="N15" s="216"/>
      <c r="O15" s="216"/>
      <c r="P15" s="216"/>
      <c r="Q15" s="216"/>
      <c r="R15" s="193"/>
      <c r="S15" s="194"/>
      <c r="T15" s="194"/>
    </row>
    <row r="16" spans="1:20" ht="15.75" customHeight="1" x14ac:dyDescent="0.2">
      <c r="A16" s="189"/>
      <c r="B16" s="205"/>
      <c r="C16" s="392" t="s">
        <v>37</v>
      </c>
      <c r="D16" s="364"/>
      <c r="E16" s="150"/>
      <c r="F16" s="207"/>
      <c r="G16" s="207"/>
      <c r="H16" s="207"/>
      <c r="I16" s="207"/>
      <c r="J16" s="207"/>
      <c r="K16" s="207"/>
      <c r="L16" s="207"/>
      <c r="M16" s="207"/>
      <c r="N16" s="207"/>
      <c r="O16" s="207"/>
      <c r="P16" s="207"/>
      <c r="Q16" s="207"/>
      <c r="R16" s="208"/>
      <c r="S16" s="194"/>
      <c r="T16" s="194"/>
    </row>
    <row r="17" spans="1:20" ht="15.75" customHeight="1" x14ac:dyDescent="0.2">
      <c r="A17" s="189"/>
      <c r="B17" s="205"/>
      <c r="C17" s="388" t="s">
        <v>38</v>
      </c>
      <c r="D17" s="364"/>
      <c r="E17" s="150"/>
      <c r="F17" s="210">
        <v>34000</v>
      </c>
      <c r="G17" s="212">
        <v>10000</v>
      </c>
      <c r="H17" s="212">
        <v>5000</v>
      </c>
      <c r="I17" s="212">
        <v>5000</v>
      </c>
      <c r="J17" s="212">
        <v>5000</v>
      </c>
      <c r="K17" s="212">
        <v>5000</v>
      </c>
      <c r="L17" s="212">
        <v>5000</v>
      </c>
      <c r="M17" s="212">
        <v>5000</v>
      </c>
      <c r="N17" s="212">
        <v>5000</v>
      </c>
      <c r="O17" s="212">
        <v>10000</v>
      </c>
      <c r="P17" s="212">
        <v>20000</v>
      </c>
      <c r="Q17" s="212">
        <v>20000</v>
      </c>
      <c r="R17" s="211">
        <f t="shared" ref="R17:R19" si="2">SUM(F17:Q17)</f>
        <v>129000</v>
      </c>
      <c r="S17" s="194"/>
      <c r="T17" s="194"/>
    </row>
    <row r="18" spans="1:20" ht="15.75" customHeight="1" x14ac:dyDescent="0.2">
      <c r="A18" s="189"/>
      <c r="B18" s="205"/>
      <c r="C18" s="388" t="s">
        <v>42</v>
      </c>
      <c r="D18" s="364"/>
      <c r="E18" s="150"/>
      <c r="F18" s="210" t="s">
        <v>158</v>
      </c>
      <c r="G18" s="212" t="s">
        <v>158</v>
      </c>
      <c r="H18" s="212" t="s">
        <v>158</v>
      </c>
      <c r="I18" s="212" t="s">
        <v>158</v>
      </c>
      <c r="J18" s="212" t="s">
        <v>158</v>
      </c>
      <c r="K18" s="213" t="s">
        <v>158</v>
      </c>
      <c r="L18" s="210" t="s">
        <v>158</v>
      </c>
      <c r="M18" s="212" t="s">
        <v>158</v>
      </c>
      <c r="N18" s="212" t="s">
        <v>158</v>
      </c>
      <c r="O18" s="212" t="s">
        <v>158</v>
      </c>
      <c r="P18" s="212" t="s">
        <v>158</v>
      </c>
      <c r="Q18" s="212" t="s">
        <v>158</v>
      </c>
      <c r="R18" s="211">
        <f t="shared" si="2"/>
        <v>0</v>
      </c>
      <c r="S18" s="194"/>
      <c r="T18" s="194"/>
    </row>
    <row r="19" spans="1:20" ht="15.75" customHeight="1" x14ac:dyDescent="0.2">
      <c r="A19" s="189"/>
      <c r="B19" s="205"/>
      <c r="C19" s="388" t="s">
        <v>244</v>
      </c>
      <c r="D19" s="364"/>
      <c r="E19" s="150"/>
      <c r="F19" s="210" t="s">
        <v>158</v>
      </c>
      <c r="G19" s="212" t="s">
        <v>158</v>
      </c>
      <c r="H19" s="212" t="s">
        <v>158</v>
      </c>
      <c r="I19" s="212" t="s">
        <v>158</v>
      </c>
      <c r="J19" s="212" t="s">
        <v>158</v>
      </c>
      <c r="K19" s="213" t="s">
        <v>158</v>
      </c>
      <c r="L19" s="210" t="s">
        <v>158</v>
      </c>
      <c r="M19" s="212" t="s">
        <v>158</v>
      </c>
      <c r="N19" s="212" t="s">
        <v>158</v>
      </c>
      <c r="O19" s="212" t="s">
        <v>158</v>
      </c>
      <c r="P19" s="212" t="s">
        <v>158</v>
      </c>
      <c r="Q19" s="212" t="s">
        <v>158</v>
      </c>
      <c r="R19" s="211">
        <f t="shared" si="2"/>
        <v>0</v>
      </c>
      <c r="S19" s="194"/>
      <c r="T19" s="194"/>
    </row>
    <row r="20" spans="1:20" ht="15.75" customHeight="1" x14ac:dyDescent="0.2">
      <c r="A20" s="189"/>
      <c r="B20" s="205"/>
      <c r="C20" s="390"/>
      <c r="D20" s="391"/>
      <c r="E20" s="151"/>
      <c r="F20" s="208"/>
      <c r="G20" s="208"/>
      <c r="H20" s="208"/>
      <c r="I20" s="208"/>
      <c r="J20" s="208"/>
      <c r="K20" s="208"/>
      <c r="L20" s="208"/>
      <c r="M20" s="208"/>
      <c r="N20" s="208"/>
      <c r="O20" s="208"/>
      <c r="P20" s="208"/>
      <c r="Q20" s="208"/>
      <c r="R20" s="208"/>
      <c r="S20" s="194"/>
      <c r="T20" s="194"/>
    </row>
    <row r="21" spans="1:20" ht="15.75" customHeight="1" x14ac:dyDescent="0.2">
      <c r="A21" s="189"/>
      <c r="B21" s="205"/>
      <c r="C21" s="389" t="s">
        <v>44</v>
      </c>
      <c r="D21" s="364"/>
      <c r="E21" s="150"/>
      <c r="F21" s="217">
        <f t="shared" ref="F21:Q21" si="3">SUM(F17:F19)</f>
        <v>34000</v>
      </c>
      <c r="G21" s="217">
        <f t="shared" si="3"/>
        <v>10000</v>
      </c>
      <c r="H21" s="217">
        <f t="shared" si="3"/>
        <v>5000</v>
      </c>
      <c r="I21" s="217">
        <f t="shared" si="3"/>
        <v>5000</v>
      </c>
      <c r="J21" s="217">
        <f t="shared" si="3"/>
        <v>5000</v>
      </c>
      <c r="K21" s="217">
        <f t="shared" si="3"/>
        <v>5000</v>
      </c>
      <c r="L21" s="217">
        <f t="shared" si="3"/>
        <v>5000</v>
      </c>
      <c r="M21" s="217">
        <f t="shared" si="3"/>
        <v>5000</v>
      </c>
      <c r="N21" s="217">
        <f t="shared" si="3"/>
        <v>5000</v>
      </c>
      <c r="O21" s="217">
        <f t="shared" si="3"/>
        <v>10000</v>
      </c>
      <c r="P21" s="217">
        <f t="shared" si="3"/>
        <v>20000</v>
      </c>
      <c r="Q21" s="217">
        <f t="shared" si="3"/>
        <v>20000</v>
      </c>
      <c r="R21" s="211">
        <f>SUM(F21:Q21)</f>
        <v>129000</v>
      </c>
      <c r="S21" s="194"/>
      <c r="T21" s="194"/>
    </row>
    <row r="22" spans="1:20" ht="15.75" customHeight="1" x14ac:dyDescent="0.2">
      <c r="A22" s="189"/>
      <c r="B22" s="205"/>
      <c r="C22" s="390"/>
      <c r="D22" s="391"/>
      <c r="E22" s="151"/>
      <c r="F22" s="208"/>
      <c r="G22" s="208"/>
      <c r="H22" s="208"/>
      <c r="I22" s="208"/>
      <c r="J22" s="208"/>
      <c r="K22" s="208"/>
      <c r="L22" s="208"/>
      <c r="M22" s="208"/>
      <c r="N22" s="208"/>
      <c r="O22" s="208"/>
      <c r="P22" s="208"/>
      <c r="Q22" s="208"/>
      <c r="R22" s="214"/>
      <c r="S22" s="202"/>
      <c r="T22" s="194"/>
    </row>
    <row r="23" spans="1:20" ht="15.75" customHeight="1" x14ac:dyDescent="0.2">
      <c r="A23" s="189"/>
      <c r="B23" s="205"/>
      <c r="C23" s="389" t="s">
        <v>45</v>
      </c>
      <c r="D23" s="364"/>
      <c r="E23" s="150"/>
      <c r="F23" s="215">
        <f t="shared" ref="F23:Q23" si="4">SUM(F21,F14)</f>
        <v>34000</v>
      </c>
      <c r="G23" s="215">
        <f t="shared" si="4"/>
        <v>10000</v>
      </c>
      <c r="H23" s="215">
        <f t="shared" si="4"/>
        <v>5000</v>
      </c>
      <c r="I23" s="215">
        <f t="shared" si="4"/>
        <v>5000</v>
      </c>
      <c r="J23" s="215">
        <f t="shared" si="4"/>
        <v>5000</v>
      </c>
      <c r="K23" s="215">
        <f t="shared" si="4"/>
        <v>5000</v>
      </c>
      <c r="L23" s="215">
        <f t="shared" si="4"/>
        <v>5000</v>
      </c>
      <c r="M23" s="215">
        <f t="shared" si="4"/>
        <v>5000</v>
      </c>
      <c r="N23" s="215">
        <f t="shared" si="4"/>
        <v>5000</v>
      </c>
      <c r="O23" s="215">
        <f t="shared" si="4"/>
        <v>30000</v>
      </c>
      <c r="P23" s="215">
        <f t="shared" si="4"/>
        <v>95000</v>
      </c>
      <c r="Q23" s="215">
        <f t="shared" si="4"/>
        <v>200000</v>
      </c>
      <c r="R23" s="211">
        <f>SUM(F23:Q23)</f>
        <v>404000</v>
      </c>
      <c r="S23" s="194"/>
      <c r="T23" s="194"/>
    </row>
    <row r="24" spans="1:20" ht="15.75" customHeight="1" x14ac:dyDescent="0.2">
      <c r="A24" s="189"/>
      <c r="B24" s="205"/>
      <c r="C24" s="150"/>
      <c r="D24" s="154"/>
      <c r="E24" s="151"/>
      <c r="F24" s="216"/>
      <c r="G24" s="216"/>
      <c r="H24" s="216"/>
      <c r="I24" s="216"/>
      <c r="J24" s="216"/>
      <c r="K24" s="216"/>
      <c r="L24" s="216"/>
      <c r="M24" s="216"/>
      <c r="N24" s="216"/>
      <c r="O24" s="216"/>
      <c r="P24" s="216"/>
      <c r="Q24" s="216"/>
      <c r="R24" s="193"/>
      <c r="S24" s="194"/>
      <c r="T24" s="194"/>
    </row>
    <row r="25" spans="1:20" ht="15.75" customHeight="1" x14ac:dyDescent="0.2">
      <c r="A25" s="189"/>
      <c r="B25" s="203"/>
      <c r="C25" s="396" t="s">
        <v>46</v>
      </c>
      <c r="D25" s="367"/>
      <c r="E25" s="151"/>
      <c r="F25" s="216"/>
      <c r="G25" s="216"/>
      <c r="H25" s="216"/>
      <c r="I25" s="216"/>
      <c r="J25" s="216"/>
      <c r="K25" s="216"/>
      <c r="L25" s="216"/>
      <c r="M25" s="216"/>
      <c r="N25" s="216"/>
      <c r="O25" s="216"/>
      <c r="P25" s="216"/>
      <c r="Q25" s="216"/>
      <c r="R25" s="193"/>
      <c r="S25" s="194"/>
      <c r="T25" s="194"/>
    </row>
    <row r="26" spans="1:20" ht="15.75" customHeight="1" x14ac:dyDescent="0.2">
      <c r="A26" s="189"/>
      <c r="B26" s="203"/>
      <c r="C26" s="397"/>
      <c r="D26" s="391"/>
      <c r="E26" s="218"/>
      <c r="F26" s="216"/>
      <c r="G26" s="216"/>
      <c r="H26" s="216"/>
      <c r="I26" s="216"/>
      <c r="J26" s="216"/>
      <c r="K26" s="216"/>
      <c r="L26" s="216"/>
      <c r="M26" s="216"/>
      <c r="N26" s="216"/>
      <c r="O26" s="216"/>
      <c r="P26" s="216"/>
      <c r="Q26" s="216"/>
      <c r="R26" s="193"/>
      <c r="S26" s="194"/>
      <c r="T26" s="194"/>
    </row>
    <row r="27" spans="1:20" ht="15.75" customHeight="1" x14ac:dyDescent="0.2">
      <c r="A27" s="189"/>
      <c r="B27" s="205"/>
      <c r="C27" s="398" t="s">
        <v>245</v>
      </c>
      <c r="D27" s="399"/>
      <c r="E27" s="151"/>
      <c r="F27" s="207"/>
      <c r="G27" s="207"/>
      <c r="H27" s="207"/>
      <c r="I27" s="207"/>
      <c r="J27" s="207"/>
      <c r="K27" s="207"/>
      <c r="L27" s="207"/>
      <c r="M27" s="207"/>
      <c r="N27" s="207"/>
      <c r="O27" s="207"/>
      <c r="P27" s="207"/>
      <c r="Q27" s="207"/>
      <c r="R27" s="208"/>
      <c r="S27" s="194"/>
      <c r="T27" s="194"/>
    </row>
    <row r="28" spans="1:20" ht="15.75" customHeight="1" x14ac:dyDescent="0.2">
      <c r="A28" s="189"/>
      <c r="B28" s="205"/>
      <c r="C28" s="388" t="s">
        <v>246</v>
      </c>
      <c r="D28" s="364"/>
      <c r="E28" s="157"/>
      <c r="F28" s="210">
        <v>0</v>
      </c>
      <c r="G28" s="212">
        <v>0</v>
      </c>
      <c r="H28" s="212">
        <v>0</v>
      </c>
      <c r="I28" s="212">
        <v>0</v>
      </c>
      <c r="J28" s="212">
        <v>0</v>
      </c>
      <c r="K28" s="212">
        <v>0</v>
      </c>
      <c r="L28" s="212">
        <v>2500</v>
      </c>
      <c r="M28" s="212">
        <v>2500</v>
      </c>
      <c r="N28" s="212">
        <v>2500</v>
      </c>
      <c r="O28" s="212">
        <v>15000</v>
      </c>
      <c r="P28" s="212">
        <v>15000</v>
      </c>
      <c r="Q28" s="212">
        <v>15000</v>
      </c>
      <c r="R28" s="211">
        <f>SUM(F28:Q28)</f>
        <v>52500</v>
      </c>
      <c r="S28" s="194"/>
      <c r="T28" s="194"/>
    </row>
    <row r="29" spans="1:20" ht="15.75" customHeight="1" x14ac:dyDescent="0.2">
      <c r="A29" s="189"/>
      <c r="B29" s="205"/>
      <c r="C29" s="150"/>
      <c r="D29" s="154"/>
      <c r="E29" s="151"/>
      <c r="F29" s="208"/>
      <c r="G29" s="208"/>
      <c r="H29" s="208"/>
      <c r="I29" s="208"/>
      <c r="J29" s="208"/>
      <c r="K29" s="208"/>
      <c r="L29" s="219"/>
      <c r="M29" s="219"/>
      <c r="N29" s="219"/>
      <c r="O29" s="219"/>
      <c r="P29" s="219"/>
      <c r="Q29" s="219"/>
      <c r="R29" s="219"/>
      <c r="S29" s="220"/>
      <c r="T29" s="194"/>
    </row>
    <row r="30" spans="1:20" ht="15.75" customHeight="1" x14ac:dyDescent="0.2">
      <c r="A30" s="189"/>
      <c r="B30" s="205"/>
      <c r="C30" s="389" t="s">
        <v>81</v>
      </c>
      <c r="D30" s="364"/>
      <c r="E30" s="151"/>
      <c r="F30" s="217">
        <v>0</v>
      </c>
      <c r="G30" s="217">
        <v>0</v>
      </c>
      <c r="H30" s="217">
        <v>0</v>
      </c>
      <c r="I30" s="217">
        <v>0</v>
      </c>
      <c r="J30" s="217">
        <v>0</v>
      </c>
      <c r="K30" s="217">
        <f t="shared" ref="K30:Q30" si="5">K28</f>
        <v>0</v>
      </c>
      <c r="L30" s="217">
        <f t="shared" si="5"/>
        <v>2500</v>
      </c>
      <c r="M30" s="217">
        <f t="shared" si="5"/>
        <v>2500</v>
      </c>
      <c r="N30" s="217">
        <f t="shared" si="5"/>
        <v>2500</v>
      </c>
      <c r="O30" s="217">
        <f t="shared" si="5"/>
        <v>15000</v>
      </c>
      <c r="P30" s="217">
        <f t="shared" si="5"/>
        <v>15000</v>
      </c>
      <c r="Q30" s="217">
        <f t="shared" si="5"/>
        <v>15000</v>
      </c>
      <c r="R30" s="211">
        <f>SUM(F30:Q30)</f>
        <v>52500</v>
      </c>
      <c r="S30" s="194"/>
      <c r="T30" s="194"/>
    </row>
    <row r="31" spans="1:20" ht="15.75" customHeight="1" x14ac:dyDescent="0.2">
      <c r="A31" s="189"/>
      <c r="B31" s="205"/>
      <c r="C31" s="206"/>
      <c r="D31" s="221"/>
      <c r="E31" s="151"/>
      <c r="F31" s="193"/>
      <c r="G31" s="193"/>
      <c r="H31" s="193"/>
      <c r="I31" s="193"/>
      <c r="J31" s="193"/>
      <c r="K31" s="193"/>
      <c r="L31" s="193"/>
      <c r="M31" s="193"/>
      <c r="N31" s="193"/>
      <c r="O31" s="193"/>
      <c r="P31" s="193"/>
      <c r="Q31" s="193"/>
      <c r="R31" s="222"/>
      <c r="S31" s="202"/>
      <c r="T31" s="194"/>
    </row>
    <row r="32" spans="1:20" ht="15.75" customHeight="1" x14ac:dyDescent="0.2">
      <c r="A32" s="189"/>
      <c r="B32" s="205"/>
      <c r="C32" s="392" t="s">
        <v>82</v>
      </c>
      <c r="D32" s="364"/>
      <c r="E32" s="151"/>
      <c r="F32" s="207"/>
      <c r="G32" s="207"/>
      <c r="H32" s="207"/>
      <c r="I32" s="207"/>
      <c r="J32" s="207"/>
      <c r="K32" s="207"/>
      <c r="L32" s="207"/>
      <c r="M32" s="207"/>
      <c r="N32" s="207"/>
      <c r="O32" s="207"/>
      <c r="P32" s="207"/>
      <c r="Q32" s="207"/>
      <c r="R32" s="208"/>
      <c r="S32" s="194"/>
      <c r="T32" s="194"/>
    </row>
    <row r="33" spans="1:20" ht="15.75" customHeight="1" x14ac:dyDescent="0.2">
      <c r="A33" s="189"/>
      <c r="B33" s="205"/>
      <c r="C33" s="388" t="s">
        <v>83</v>
      </c>
      <c r="D33" s="364"/>
      <c r="E33" s="151"/>
      <c r="F33" s="210">
        <v>0</v>
      </c>
      <c r="G33" s="212">
        <v>0</v>
      </c>
      <c r="H33" s="212">
        <v>0</v>
      </c>
      <c r="I33" s="212">
        <v>0</v>
      </c>
      <c r="J33" s="212">
        <v>0</v>
      </c>
      <c r="K33" s="213">
        <v>0</v>
      </c>
      <c r="L33" s="210">
        <v>0</v>
      </c>
      <c r="M33" s="212">
        <v>0</v>
      </c>
      <c r="N33" s="212">
        <v>0</v>
      </c>
      <c r="O33" s="212">
        <v>0</v>
      </c>
      <c r="P33" s="212">
        <v>0</v>
      </c>
      <c r="Q33" s="212">
        <v>0</v>
      </c>
      <c r="R33" s="211">
        <f t="shared" ref="R33:R40" si="6">SUM(F33:Q33)</f>
        <v>0</v>
      </c>
      <c r="S33" s="194"/>
      <c r="T33" s="194"/>
    </row>
    <row r="34" spans="1:20" ht="15.75" customHeight="1" x14ac:dyDescent="0.2">
      <c r="A34" s="189"/>
      <c r="B34" s="205"/>
      <c r="C34" s="388" t="s">
        <v>85</v>
      </c>
      <c r="D34" s="364"/>
      <c r="E34" s="151"/>
      <c r="F34" s="210">
        <v>0</v>
      </c>
      <c r="G34" s="212">
        <v>0</v>
      </c>
      <c r="H34" s="212">
        <v>0</v>
      </c>
      <c r="I34" s="212">
        <v>0</v>
      </c>
      <c r="J34" s="212">
        <v>0</v>
      </c>
      <c r="K34" s="213">
        <v>0</v>
      </c>
      <c r="L34" s="210">
        <v>0</v>
      </c>
      <c r="M34" s="212">
        <v>0</v>
      </c>
      <c r="N34" s="212">
        <v>0</v>
      </c>
      <c r="O34" s="212">
        <v>0</v>
      </c>
      <c r="P34" s="212">
        <v>20000</v>
      </c>
      <c r="Q34" s="212">
        <v>20000</v>
      </c>
      <c r="R34" s="211">
        <f t="shared" si="6"/>
        <v>40000</v>
      </c>
      <c r="S34" s="194"/>
      <c r="T34" s="194"/>
    </row>
    <row r="35" spans="1:20" ht="15.75" customHeight="1" x14ac:dyDescent="0.2">
      <c r="A35" s="189"/>
      <c r="B35" s="205"/>
      <c r="C35" s="388" t="s">
        <v>86</v>
      </c>
      <c r="D35" s="364"/>
      <c r="E35" s="151"/>
      <c r="F35" s="210">
        <v>0</v>
      </c>
      <c r="G35" s="212">
        <v>0</v>
      </c>
      <c r="H35" s="212">
        <v>0</v>
      </c>
      <c r="I35" s="212">
        <v>0</v>
      </c>
      <c r="J35" s="212">
        <v>0</v>
      </c>
      <c r="K35" s="213">
        <v>0</v>
      </c>
      <c r="L35" s="210">
        <v>0</v>
      </c>
      <c r="M35" s="212">
        <v>0</v>
      </c>
      <c r="N35" s="212">
        <v>0</v>
      </c>
      <c r="O35" s="212">
        <v>0</v>
      </c>
      <c r="P35" s="212">
        <v>25000</v>
      </c>
      <c r="Q35" s="212">
        <v>25000</v>
      </c>
      <c r="R35" s="211">
        <f t="shared" si="6"/>
        <v>50000</v>
      </c>
      <c r="S35" s="194"/>
      <c r="T35" s="194"/>
    </row>
    <row r="36" spans="1:20" ht="15.75" customHeight="1" x14ac:dyDescent="0.2">
      <c r="A36" s="189"/>
      <c r="B36" s="205"/>
      <c r="C36" s="388" t="s">
        <v>87</v>
      </c>
      <c r="D36" s="364"/>
      <c r="E36" s="151"/>
      <c r="F36" s="210">
        <v>0</v>
      </c>
      <c r="G36" s="212">
        <v>0</v>
      </c>
      <c r="H36" s="212">
        <v>0</v>
      </c>
      <c r="I36" s="212">
        <v>0</v>
      </c>
      <c r="J36" s="212">
        <v>0</v>
      </c>
      <c r="K36" s="213">
        <v>0</v>
      </c>
      <c r="L36" s="210">
        <v>0</v>
      </c>
      <c r="M36" s="212">
        <v>0</v>
      </c>
      <c r="N36" s="212">
        <v>0</v>
      </c>
      <c r="O36" s="212">
        <v>0</v>
      </c>
      <c r="P36" s="212">
        <v>0</v>
      </c>
      <c r="Q36" s="212">
        <v>0</v>
      </c>
      <c r="R36" s="211">
        <f t="shared" si="6"/>
        <v>0</v>
      </c>
      <c r="S36" s="194"/>
      <c r="T36" s="194"/>
    </row>
    <row r="37" spans="1:20" ht="15.75" customHeight="1" x14ac:dyDescent="0.2">
      <c r="A37" s="189"/>
      <c r="B37" s="205"/>
      <c r="C37" s="388" t="s">
        <v>89</v>
      </c>
      <c r="D37" s="364"/>
      <c r="E37" s="151"/>
      <c r="F37" s="210">
        <v>0</v>
      </c>
      <c r="G37" s="212">
        <v>0</v>
      </c>
      <c r="H37" s="212">
        <v>0</v>
      </c>
      <c r="I37" s="212">
        <v>0</v>
      </c>
      <c r="J37" s="212">
        <v>0</v>
      </c>
      <c r="K37" s="213">
        <v>0</v>
      </c>
      <c r="L37" s="210">
        <v>0</v>
      </c>
      <c r="M37" s="212">
        <v>0</v>
      </c>
      <c r="N37" s="212">
        <v>0</v>
      </c>
      <c r="O37" s="212">
        <v>0</v>
      </c>
      <c r="P37" s="212">
        <v>0</v>
      </c>
      <c r="Q37" s="212">
        <v>0</v>
      </c>
      <c r="R37" s="211">
        <f t="shared" si="6"/>
        <v>0</v>
      </c>
      <c r="S37" s="194"/>
      <c r="T37" s="194"/>
    </row>
    <row r="38" spans="1:20" ht="15.75" customHeight="1" x14ac:dyDescent="0.2">
      <c r="A38" s="189"/>
      <c r="B38" s="223"/>
      <c r="C38" s="388" t="s">
        <v>90</v>
      </c>
      <c r="D38" s="364"/>
      <c r="E38" s="218"/>
      <c r="F38" s="210">
        <v>0</v>
      </c>
      <c r="G38" s="212">
        <v>0</v>
      </c>
      <c r="H38" s="212">
        <v>0</v>
      </c>
      <c r="I38" s="212">
        <v>0</v>
      </c>
      <c r="J38" s="212">
        <v>0</v>
      </c>
      <c r="K38" s="213">
        <v>0</v>
      </c>
      <c r="L38" s="210">
        <v>0</v>
      </c>
      <c r="M38" s="212">
        <v>0</v>
      </c>
      <c r="N38" s="212">
        <v>0</v>
      </c>
      <c r="O38" s="212">
        <v>0</v>
      </c>
      <c r="P38" s="212">
        <v>0</v>
      </c>
      <c r="Q38" s="212">
        <v>10000</v>
      </c>
      <c r="R38" s="211">
        <f t="shared" si="6"/>
        <v>10000</v>
      </c>
      <c r="S38" s="194"/>
      <c r="T38" s="194"/>
    </row>
    <row r="39" spans="1:20" ht="15.75" customHeight="1" x14ac:dyDescent="0.2">
      <c r="A39" s="189"/>
      <c r="B39" s="205"/>
      <c r="C39" s="388" t="s">
        <v>92</v>
      </c>
      <c r="D39" s="364"/>
      <c r="E39" s="151"/>
      <c r="F39" s="210">
        <v>0</v>
      </c>
      <c r="G39" s="212">
        <v>0</v>
      </c>
      <c r="H39" s="212">
        <v>0</v>
      </c>
      <c r="I39" s="212">
        <v>0</v>
      </c>
      <c r="J39" s="212">
        <v>0</v>
      </c>
      <c r="K39" s="213">
        <v>0</v>
      </c>
      <c r="L39" s="210">
        <v>0</v>
      </c>
      <c r="M39" s="212">
        <v>0</v>
      </c>
      <c r="N39" s="212">
        <v>0</v>
      </c>
      <c r="O39" s="212">
        <v>0</v>
      </c>
      <c r="P39" s="212">
        <v>0</v>
      </c>
      <c r="Q39" s="212">
        <v>0</v>
      </c>
      <c r="R39" s="211">
        <f t="shared" si="6"/>
        <v>0</v>
      </c>
      <c r="S39" s="194"/>
      <c r="T39" s="194"/>
    </row>
    <row r="40" spans="1:20" ht="15.75" customHeight="1" x14ac:dyDescent="0.2">
      <c r="A40" s="189"/>
      <c r="B40" s="205"/>
      <c r="C40" s="388" t="s">
        <v>93</v>
      </c>
      <c r="D40" s="364"/>
      <c r="E40" s="157"/>
      <c r="F40" s="210">
        <v>0</v>
      </c>
      <c r="G40" s="212">
        <v>0</v>
      </c>
      <c r="H40" s="212">
        <v>0</v>
      </c>
      <c r="I40" s="212">
        <v>0</v>
      </c>
      <c r="J40" s="212">
        <v>0</v>
      </c>
      <c r="K40" s="213">
        <v>0</v>
      </c>
      <c r="L40" s="210">
        <v>0</v>
      </c>
      <c r="M40" s="212">
        <v>0</v>
      </c>
      <c r="N40" s="212">
        <v>0</v>
      </c>
      <c r="O40" s="212">
        <v>0</v>
      </c>
      <c r="P40" s="212">
        <v>0</v>
      </c>
      <c r="Q40" s="212">
        <v>20000</v>
      </c>
      <c r="R40" s="211">
        <f t="shared" si="6"/>
        <v>20000</v>
      </c>
      <c r="S40" s="194"/>
      <c r="T40" s="194"/>
    </row>
    <row r="41" spans="1:20" ht="15.75" customHeight="1" x14ac:dyDescent="0.2">
      <c r="A41" s="189"/>
      <c r="B41" s="205"/>
      <c r="C41" s="150"/>
      <c r="D41" s="154"/>
      <c r="E41" s="151"/>
      <c r="F41" s="207"/>
      <c r="G41" s="207"/>
      <c r="H41" s="207"/>
      <c r="I41" s="207"/>
      <c r="J41" s="207"/>
      <c r="K41" s="207"/>
      <c r="L41" s="207"/>
      <c r="M41" s="207"/>
      <c r="N41" s="207"/>
      <c r="O41" s="207"/>
      <c r="P41" s="207"/>
      <c r="Q41" s="207"/>
      <c r="R41" s="208"/>
      <c r="S41" s="194"/>
      <c r="T41" s="194"/>
    </row>
    <row r="42" spans="1:20" ht="15.75" customHeight="1" x14ac:dyDescent="0.2">
      <c r="A42" s="189"/>
      <c r="B42" s="205"/>
      <c r="C42" s="389" t="s">
        <v>95</v>
      </c>
      <c r="D42" s="364"/>
      <c r="E42" s="151"/>
      <c r="F42" s="215">
        <f t="shared" ref="F42:Q42" si="7">SUM(F33:F40)</f>
        <v>0</v>
      </c>
      <c r="G42" s="215">
        <f t="shared" si="7"/>
        <v>0</v>
      </c>
      <c r="H42" s="215">
        <f t="shared" si="7"/>
        <v>0</v>
      </c>
      <c r="I42" s="215">
        <f t="shared" si="7"/>
        <v>0</v>
      </c>
      <c r="J42" s="215">
        <f t="shared" si="7"/>
        <v>0</v>
      </c>
      <c r="K42" s="215">
        <f t="shared" si="7"/>
        <v>0</v>
      </c>
      <c r="L42" s="215">
        <f t="shared" si="7"/>
        <v>0</v>
      </c>
      <c r="M42" s="215">
        <f t="shared" si="7"/>
        <v>0</v>
      </c>
      <c r="N42" s="215">
        <f t="shared" si="7"/>
        <v>0</v>
      </c>
      <c r="O42" s="215">
        <f t="shared" si="7"/>
        <v>0</v>
      </c>
      <c r="P42" s="215">
        <f t="shared" si="7"/>
        <v>45000</v>
      </c>
      <c r="Q42" s="215">
        <f t="shared" si="7"/>
        <v>75000</v>
      </c>
      <c r="R42" s="211">
        <f>SUM(F42:Q42)</f>
        <v>120000</v>
      </c>
      <c r="S42" s="194"/>
      <c r="T42" s="194"/>
    </row>
    <row r="43" spans="1:20" ht="15.75" customHeight="1" x14ac:dyDescent="0.2">
      <c r="A43" s="189"/>
      <c r="B43" s="205"/>
      <c r="C43" s="150"/>
      <c r="D43" s="154"/>
      <c r="E43" s="151"/>
      <c r="F43" s="216"/>
      <c r="G43" s="216"/>
      <c r="H43" s="216"/>
      <c r="I43" s="216"/>
      <c r="J43" s="216"/>
      <c r="K43" s="216"/>
      <c r="L43" s="216"/>
      <c r="M43" s="216"/>
      <c r="N43" s="216"/>
      <c r="O43" s="216"/>
      <c r="P43" s="216"/>
      <c r="Q43" s="216"/>
      <c r="R43" s="193"/>
      <c r="S43" s="194"/>
      <c r="T43" s="194"/>
    </row>
    <row r="44" spans="1:20" ht="15.75" customHeight="1" x14ac:dyDescent="0.2">
      <c r="A44" s="189"/>
      <c r="B44" s="205"/>
      <c r="C44" s="392" t="s">
        <v>96</v>
      </c>
      <c r="D44" s="364"/>
      <c r="E44" s="151"/>
      <c r="F44" s="207"/>
      <c r="G44" s="207"/>
      <c r="H44" s="207"/>
      <c r="I44" s="207"/>
      <c r="J44" s="207"/>
      <c r="K44" s="207"/>
      <c r="L44" s="207"/>
      <c r="M44" s="207"/>
      <c r="N44" s="207"/>
      <c r="O44" s="207"/>
      <c r="P44" s="207"/>
      <c r="Q44" s="207"/>
      <c r="R44" s="208"/>
      <c r="S44" s="194"/>
      <c r="T44" s="194"/>
    </row>
    <row r="45" spans="1:20" ht="15.75" customHeight="1" x14ac:dyDescent="0.2">
      <c r="A45" s="189"/>
      <c r="B45" s="205"/>
      <c r="C45" s="388" t="s">
        <v>97</v>
      </c>
      <c r="D45" s="364"/>
      <c r="E45" s="151"/>
      <c r="F45" s="210">
        <v>100</v>
      </c>
      <c r="G45" s="210">
        <v>100</v>
      </c>
      <c r="H45" s="210">
        <v>100</v>
      </c>
      <c r="I45" s="210">
        <v>100</v>
      </c>
      <c r="J45" s="210">
        <v>100</v>
      </c>
      <c r="K45" s="210">
        <v>100</v>
      </c>
      <c r="L45" s="210">
        <v>100</v>
      </c>
      <c r="M45" s="210">
        <v>100</v>
      </c>
      <c r="N45" s="210">
        <v>100</v>
      </c>
      <c r="O45" s="210">
        <v>5000</v>
      </c>
      <c r="P45" s="210">
        <v>2000</v>
      </c>
      <c r="Q45" s="210">
        <v>2000</v>
      </c>
      <c r="R45" s="211">
        <f t="shared" ref="R45:R46" si="8">SUM(F45:Q45)</f>
        <v>9900</v>
      </c>
      <c r="S45" s="194"/>
      <c r="T45" s="194"/>
    </row>
    <row r="46" spans="1:20" ht="15.75" customHeight="1" x14ac:dyDescent="0.2">
      <c r="A46" s="189"/>
      <c r="B46" s="205"/>
      <c r="C46" s="388" t="s">
        <v>247</v>
      </c>
      <c r="D46" s="364"/>
      <c r="E46" s="151"/>
      <c r="F46" s="210">
        <v>0</v>
      </c>
      <c r="G46" s="212">
        <v>0</v>
      </c>
      <c r="H46" s="212">
        <v>0</v>
      </c>
      <c r="I46" s="212">
        <v>0</v>
      </c>
      <c r="J46" s="212">
        <v>0</v>
      </c>
      <c r="K46" s="213">
        <v>0</v>
      </c>
      <c r="L46" s="210">
        <v>0</v>
      </c>
      <c r="M46" s="210">
        <v>0</v>
      </c>
      <c r="N46" s="210">
        <v>0</v>
      </c>
      <c r="O46" s="210">
        <v>0</v>
      </c>
      <c r="P46" s="210">
        <v>0</v>
      </c>
      <c r="Q46" s="210">
        <v>0</v>
      </c>
      <c r="R46" s="211">
        <f t="shared" si="8"/>
        <v>0</v>
      </c>
      <c r="S46" s="194"/>
      <c r="T46" s="194"/>
    </row>
    <row r="47" spans="1:20" ht="15.75" customHeight="1" x14ac:dyDescent="0.2">
      <c r="A47" s="189"/>
      <c r="B47" s="205"/>
      <c r="C47" s="150"/>
      <c r="D47" s="154"/>
      <c r="E47" s="218"/>
      <c r="F47" s="207"/>
      <c r="G47" s="207"/>
      <c r="H47" s="207"/>
      <c r="I47" s="207"/>
      <c r="J47" s="207"/>
      <c r="K47" s="207"/>
      <c r="L47" s="207"/>
      <c r="M47" s="207"/>
      <c r="N47" s="207"/>
      <c r="O47" s="207"/>
      <c r="P47" s="207"/>
      <c r="Q47" s="207"/>
      <c r="R47" s="208"/>
      <c r="S47" s="194"/>
      <c r="T47" s="194"/>
    </row>
    <row r="48" spans="1:20" ht="15.75" customHeight="1" x14ac:dyDescent="0.2">
      <c r="A48" s="189"/>
      <c r="B48" s="205"/>
      <c r="C48" s="389" t="s">
        <v>99</v>
      </c>
      <c r="D48" s="364"/>
      <c r="E48" s="151"/>
      <c r="F48" s="215">
        <f t="shared" ref="F48:Q48" si="9">SUM(F45:F46)</f>
        <v>100</v>
      </c>
      <c r="G48" s="215">
        <f t="shared" si="9"/>
        <v>100</v>
      </c>
      <c r="H48" s="215">
        <f t="shared" si="9"/>
        <v>100</v>
      </c>
      <c r="I48" s="215">
        <f t="shared" si="9"/>
        <v>100</v>
      </c>
      <c r="J48" s="215">
        <f t="shared" si="9"/>
        <v>100</v>
      </c>
      <c r="K48" s="215">
        <f t="shared" si="9"/>
        <v>100</v>
      </c>
      <c r="L48" s="215">
        <f t="shared" si="9"/>
        <v>100</v>
      </c>
      <c r="M48" s="215">
        <f t="shared" si="9"/>
        <v>100</v>
      </c>
      <c r="N48" s="215">
        <f t="shared" si="9"/>
        <v>100</v>
      </c>
      <c r="O48" s="215">
        <f t="shared" si="9"/>
        <v>5000</v>
      </c>
      <c r="P48" s="215">
        <f t="shared" si="9"/>
        <v>2000</v>
      </c>
      <c r="Q48" s="215">
        <f t="shared" si="9"/>
        <v>2000</v>
      </c>
      <c r="R48" s="211">
        <f>SUM(F48:Q48)</f>
        <v>9900</v>
      </c>
      <c r="S48" s="194"/>
      <c r="T48" s="194"/>
    </row>
    <row r="49" spans="1:20" ht="15.75" customHeight="1" x14ac:dyDescent="0.2">
      <c r="A49" s="189"/>
      <c r="B49" s="205"/>
      <c r="C49" s="150"/>
      <c r="D49" s="154"/>
      <c r="E49" s="218"/>
      <c r="F49" s="216"/>
      <c r="G49" s="216"/>
      <c r="H49" s="216"/>
      <c r="I49" s="216"/>
      <c r="J49" s="216"/>
      <c r="K49" s="216"/>
      <c r="L49" s="216"/>
      <c r="M49" s="216"/>
      <c r="N49" s="216"/>
      <c r="O49" s="216"/>
      <c r="P49" s="216"/>
      <c r="Q49" s="216"/>
      <c r="R49" s="193"/>
      <c r="S49" s="194"/>
      <c r="T49" s="194"/>
    </row>
    <row r="50" spans="1:20" ht="15.75" customHeight="1" x14ac:dyDescent="0.2">
      <c r="A50" s="189"/>
      <c r="B50" s="205"/>
      <c r="C50" s="392" t="s">
        <v>100</v>
      </c>
      <c r="D50" s="364"/>
      <c r="E50" s="151"/>
      <c r="F50" s="207"/>
      <c r="G50" s="207"/>
      <c r="H50" s="207"/>
      <c r="I50" s="207"/>
      <c r="J50" s="207"/>
      <c r="K50" s="207"/>
      <c r="L50" s="207"/>
      <c r="M50" s="207"/>
      <c r="N50" s="207"/>
      <c r="O50" s="207"/>
      <c r="P50" s="207"/>
      <c r="Q50" s="207"/>
      <c r="R50" s="208"/>
      <c r="S50" s="194"/>
      <c r="T50" s="194"/>
    </row>
    <row r="51" spans="1:20" ht="15.75" customHeight="1" x14ac:dyDescent="0.2">
      <c r="A51" s="189"/>
      <c r="B51" s="205"/>
      <c r="C51" s="388" t="s">
        <v>101</v>
      </c>
      <c r="D51" s="364"/>
      <c r="E51" s="163"/>
      <c r="F51" s="210">
        <v>2000</v>
      </c>
      <c r="G51" s="212">
        <v>2000</v>
      </c>
      <c r="H51" s="212">
        <v>2000</v>
      </c>
      <c r="I51" s="212">
        <v>2000</v>
      </c>
      <c r="J51" s="212">
        <v>1000</v>
      </c>
      <c r="K51" s="213">
        <v>1000</v>
      </c>
      <c r="L51" s="210">
        <v>0</v>
      </c>
      <c r="M51" s="212">
        <v>0</v>
      </c>
      <c r="N51" s="212">
        <v>0</v>
      </c>
      <c r="O51" s="212">
        <v>5000</v>
      </c>
      <c r="P51" s="212">
        <v>0</v>
      </c>
      <c r="Q51" s="212">
        <v>0</v>
      </c>
      <c r="R51" s="211">
        <f t="shared" ref="R51:R52" si="10">SUM(F51:Q51)</f>
        <v>15000</v>
      </c>
      <c r="S51" s="194"/>
      <c r="T51" s="194"/>
    </row>
    <row r="52" spans="1:20" ht="15.75" customHeight="1" x14ac:dyDescent="0.2">
      <c r="A52" s="189"/>
      <c r="B52" s="205"/>
      <c r="C52" s="388" t="s">
        <v>248</v>
      </c>
      <c r="D52" s="364"/>
      <c r="E52" s="159"/>
      <c r="F52" s="210">
        <v>0</v>
      </c>
      <c r="G52" s="212">
        <v>0</v>
      </c>
      <c r="H52" s="212">
        <v>0</v>
      </c>
      <c r="I52" s="212">
        <v>0</v>
      </c>
      <c r="J52" s="212">
        <v>0</v>
      </c>
      <c r="K52" s="213">
        <v>0</v>
      </c>
      <c r="L52" s="210">
        <v>0</v>
      </c>
      <c r="M52" s="212">
        <v>0</v>
      </c>
      <c r="N52" s="212">
        <v>0</v>
      </c>
      <c r="O52" s="212">
        <v>0</v>
      </c>
      <c r="P52" s="212">
        <v>0</v>
      </c>
      <c r="Q52" s="212">
        <v>0</v>
      </c>
      <c r="R52" s="211">
        <f t="shared" si="10"/>
        <v>0</v>
      </c>
      <c r="S52" s="194"/>
      <c r="T52" s="194"/>
    </row>
    <row r="53" spans="1:20" ht="15.75" customHeight="1" x14ac:dyDescent="0.2">
      <c r="A53" s="189"/>
      <c r="B53" s="205"/>
      <c r="C53" s="150"/>
      <c r="D53" s="154"/>
      <c r="E53" s="151"/>
      <c r="F53" s="208"/>
      <c r="G53" s="208"/>
      <c r="H53" s="208"/>
      <c r="I53" s="208"/>
      <c r="J53" s="208"/>
      <c r="K53" s="208"/>
      <c r="L53" s="208"/>
      <c r="M53" s="208"/>
      <c r="N53" s="208"/>
      <c r="O53" s="208"/>
      <c r="P53" s="208"/>
      <c r="Q53" s="208"/>
      <c r="R53" s="214"/>
      <c r="S53" s="194"/>
      <c r="T53" s="194"/>
    </row>
    <row r="54" spans="1:20" ht="15.75" customHeight="1" x14ac:dyDescent="0.2">
      <c r="A54" s="189"/>
      <c r="B54" s="205"/>
      <c r="C54" s="389" t="s">
        <v>104</v>
      </c>
      <c r="D54" s="364"/>
      <c r="E54" s="157"/>
      <c r="F54" s="215">
        <f t="shared" ref="F54:Q54" si="11">SUM(F51:F52)</f>
        <v>2000</v>
      </c>
      <c r="G54" s="215">
        <f t="shared" si="11"/>
        <v>2000</v>
      </c>
      <c r="H54" s="215">
        <f t="shared" si="11"/>
        <v>2000</v>
      </c>
      <c r="I54" s="215">
        <f t="shared" si="11"/>
        <v>2000</v>
      </c>
      <c r="J54" s="215">
        <f t="shared" si="11"/>
        <v>1000</v>
      </c>
      <c r="K54" s="215">
        <f t="shared" si="11"/>
        <v>1000</v>
      </c>
      <c r="L54" s="215">
        <f t="shared" si="11"/>
        <v>0</v>
      </c>
      <c r="M54" s="215">
        <f t="shared" si="11"/>
        <v>0</v>
      </c>
      <c r="N54" s="215">
        <f t="shared" si="11"/>
        <v>0</v>
      </c>
      <c r="O54" s="215">
        <f t="shared" si="11"/>
        <v>5000</v>
      </c>
      <c r="P54" s="215">
        <f t="shared" si="11"/>
        <v>0</v>
      </c>
      <c r="Q54" s="215">
        <f t="shared" si="11"/>
        <v>0</v>
      </c>
      <c r="R54" s="211">
        <f>SUM(F54:Q54)</f>
        <v>15000</v>
      </c>
      <c r="S54" s="194"/>
      <c r="T54" s="194"/>
    </row>
    <row r="55" spans="1:20" ht="15.75" customHeight="1" x14ac:dyDescent="0.2">
      <c r="A55" s="189"/>
      <c r="B55" s="205"/>
      <c r="C55" s="150"/>
      <c r="D55" s="154"/>
      <c r="E55" s="151"/>
      <c r="F55" s="216"/>
      <c r="G55" s="216"/>
      <c r="H55" s="216"/>
      <c r="I55" s="216"/>
      <c r="J55" s="216"/>
      <c r="K55" s="216"/>
      <c r="L55" s="216"/>
      <c r="M55" s="216"/>
      <c r="N55" s="216"/>
      <c r="O55" s="216"/>
      <c r="P55" s="216"/>
      <c r="Q55" s="216"/>
      <c r="R55" s="193"/>
      <c r="S55" s="194"/>
      <c r="T55" s="194"/>
    </row>
    <row r="56" spans="1:20" ht="15.75" customHeight="1" x14ac:dyDescent="0.2">
      <c r="A56" s="189"/>
      <c r="B56" s="205"/>
      <c r="C56" s="392" t="s">
        <v>105</v>
      </c>
      <c r="D56" s="364"/>
      <c r="E56" s="151"/>
      <c r="F56" s="207"/>
      <c r="G56" s="207"/>
      <c r="H56" s="207"/>
      <c r="I56" s="207"/>
      <c r="J56" s="207"/>
      <c r="K56" s="207"/>
      <c r="L56" s="207"/>
      <c r="M56" s="207"/>
      <c r="N56" s="207"/>
      <c r="O56" s="207"/>
      <c r="P56" s="207"/>
      <c r="Q56" s="207"/>
      <c r="R56" s="208"/>
      <c r="S56" s="194"/>
      <c r="T56" s="194"/>
    </row>
    <row r="57" spans="1:20" ht="15.75" customHeight="1" x14ac:dyDescent="0.2">
      <c r="A57" s="189"/>
      <c r="B57" s="205"/>
      <c r="C57" s="388" t="s">
        <v>106</v>
      </c>
      <c r="D57" s="364"/>
      <c r="E57" s="151"/>
      <c r="F57" s="210" t="s">
        <v>158</v>
      </c>
      <c r="G57" s="212" t="s">
        <v>158</v>
      </c>
      <c r="H57" s="212" t="s">
        <v>158</v>
      </c>
      <c r="I57" s="212" t="s">
        <v>158</v>
      </c>
      <c r="J57" s="212" t="s">
        <v>158</v>
      </c>
      <c r="K57" s="213" t="s">
        <v>158</v>
      </c>
      <c r="L57" s="210" t="s">
        <v>158</v>
      </c>
      <c r="M57" s="212" t="s">
        <v>158</v>
      </c>
      <c r="N57" s="212" t="s">
        <v>158</v>
      </c>
      <c r="O57" s="212" t="s">
        <v>158</v>
      </c>
      <c r="P57" s="212" t="s">
        <v>158</v>
      </c>
      <c r="Q57" s="212" t="s">
        <v>158</v>
      </c>
      <c r="R57" s="211">
        <f t="shared" ref="R57:R70" si="12">SUM(F57:Q57)</f>
        <v>0</v>
      </c>
      <c r="S57" s="194"/>
      <c r="T57" s="194"/>
    </row>
    <row r="58" spans="1:20" ht="15.75" customHeight="1" x14ac:dyDescent="0.2">
      <c r="A58" s="189"/>
      <c r="B58" s="205"/>
      <c r="C58" s="388" t="s">
        <v>107</v>
      </c>
      <c r="D58" s="364"/>
      <c r="E58" s="151"/>
      <c r="F58" s="210" t="s">
        <v>158</v>
      </c>
      <c r="G58" s="212" t="s">
        <v>158</v>
      </c>
      <c r="H58" s="212" t="s">
        <v>158</v>
      </c>
      <c r="I58" s="212" t="s">
        <v>158</v>
      </c>
      <c r="J58" s="212" t="s">
        <v>158</v>
      </c>
      <c r="K58" s="213" t="s">
        <v>158</v>
      </c>
      <c r="L58" s="210" t="s">
        <v>158</v>
      </c>
      <c r="M58" s="212" t="s">
        <v>158</v>
      </c>
      <c r="N58" s="212" t="s">
        <v>158</v>
      </c>
      <c r="O58" s="212" t="s">
        <v>158</v>
      </c>
      <c r="P58" s="212">
        <v>200</v>
      </c>
      <c r="Q58" s="212">
        <v>200</v>
      </c>
      <c r="R58" s="211">
        <f t="shared" si="12"/>
        <v>400</v>
      </c>
      <c r="S58" s="194"/>
      <c r="T58" s="194"/>
    </row>
    <row r="59" spans="1:20" ht="15.75" customHeight="1" x14ac:dyDescent="0.2">
      <c r="A59" s="189"/>
      <c r="B59" s="205"/>
      <c r="C59" s="388" t="s">
        <v>108</v>
      </c>
      <c r="D59" s="364"/>
      <c r="E59" s="151"/>
      <c r="F59" s="210" t="s">
        <v>158</v>
      </c>
      <c r="G59" s="212" t="s">
        <v>158</v>
      </c>
      <c r="H59" s="212" t="s">
        <v>158</v>
      </c>
      <c r="I59" s="212" t="s">
        <v>158</v>
      </c>
      <c r="J59" s="212" t="s">
        <v>158</v>
      </c>
      <c r="K59" s="213" t="s">
        <v>158</v>
      </c>
      <c r="L59" s="210" t="s">
        <v>158</v>
      </c>
      <c r="M59" s="212" t="s">
        <v>158</v>
      </c>
      <c r="N59" s="212" t="s">
        <v>158</v>
      </c>
      <c r="O59" s="212" t="s">
        <v>158</v>
      </c>
      <c r="P59" s="212" t="s">
        <v>158</v>
      </c>
      <c r="Q59" s="212" t="s">
        <v>158</v>
      </c>
      <c r="R59" s="211">
        <f t="shared" si="12"/>
        <v>0</v>
      </c>
      <c r="S59" s="194"/>
      <c r="T59" s="194"/>
    </row>
    <row r="60" spans="1:20" ht="15.75" customHeight="1" x14ac:dyDescent="0.2">
      <c r="A60" s="189"/>
      <c r="B60" s="205"/>
      <c r="C60" s="388" t="s">
        <v>110</v>
      </c>
      <c r="D60" s="364"/>
      <c r="E60" s="218"/>
      <c r="F60" s="210" t="s">
        <v>158</v>
      </c>
      <c r="G60" s="212" t="s">
        <v>158</v>
      </c>
      <c r="H60" s="212" t="s">
        <v>158</v>
      </c>
      <c r="I60" s="212" t="s">
        <v>158</v>
      </c>
      <c r="J60" s="212" t="s">
        <v>158</v>
      </c>
      <c r="K60" s="213" t="s">
        <v>158</v>
      </c>
      <c r="L60" s="210" t="s">
        <v>158</v>
      </c>
      <c r="M60" s="212" t="s">
        <v>158</v>
      </c>
      <c r="N60" s="212" t="s">
        <v>158</v>
      </c>
      <c r="O60" s="212" t="s">
        <v>158</v>
      </c>
      <c r="P60" s="212" t="s">
        <v>158</v>
      </c>
      <c r="Q60" s="212" t="s">
        <v>158</v>
      </c>
      <c r="R60" s="211">
        <f t="shared" si="12"/>
        <v>0</v>
      </c>
      <c r="S60" s="194"/>
      <c r="T60" s="194"/>
    </row>
    <row r="61" spans="1:20" ht="15.75" customHeight="1" x14ac:dyDescent="0.2">
      <c r="A61" s="189"/>
      <c r="B61" s="205"/>
      <c r="C61" s="388" t="s">
        <v>111</v>
      </c>
      <c r="D61" s="364"/>
      <c r="E61" s="157"/>
      <c r="F61" s="210" t="s">
        <v>158</v>
      </c>
      <c r="G61" s="212" t="s">
        <v>158</v>
      </c>
      <c r="H61" s="212" t="s">
        <v>158</v>
      </c>
      <c r="I61" s="212" t="s">
        <v>158</v>
      </c>
      <c r="J61" s="212" t="s">
        <v>158</v>
      </c>
      <c r="K61" s="213" t="s">
        <v>158</v>
      </c>
      <c r="L61" s="210" t="s">
        <v>158</v>
      </c>
      <c r="M61" s="212" t="s">
        <v>158</v>
      </c>
      <c r="N61" s="212" t="s">
        <v>158</v>
      </c>
      <c r="O61" s="212" t="s">
        <v>158</v>
      </c>
      <c r="P61" s="212" t="s">
        <v>158</v>
      </c>
      <c r="Q61" s="212" t="s">
        <v>158</v>
      </c>
      <c r="R61" s="211">
        <f t="shared" si="12"/>
        <v>0</v>
      </c>
      <c r="S61" s="202"/>
      <c r="T61" s="194"/>
    </row>
    <row r="62" spans="1:20" ht="15.75" customHeight="1" x14ac:dyDescent="0.2">
      <c r="A62" s="189"/>
      <c r="B62" s="205"/>
      <c r="C62" s="388" t="s">
        <v>112</v>
      </c>
      <c r="D62" s="364"/>
      <c r="E62" s="157"/>
      <c r="F62" s="210" t="s">
        <v>158</v>
      </c>
      <c r="G62" s="212" t="s">
        <v>158</v>
      </c>
      <c r="H62" s="212" t="s">
        <v>158</v>
      </c>
      <c r="I62" s="212" t="s">
        <v>158</v>
      </c>
      <c r="J62" s="212" t="s">
        <v>158</v>
      </c>
      <c r="K62" s="213" t="s">
        <v>158</v>
      </c>
      <c r="L62" s="210" t="s">
        <v>158</v>
      </c>
      <c r="M62" s="212" t="s">
        <v>158</v>
      </c>
      <c r="N62" s="212" t="s">
        <v>158</v>
      </c>
      <c r="O62" s="212" t="s">
        <v>158</v>
      </c>
      <c r="P62" s="212" t="s">
        <v>158</v>
      </c>
      <c r="Q62" s="212" t="s">
        <v>158</v>
      </c>
      <c r="R62" s="211">
        <f t="shared" si="12"/>
        <v>0</v>
      </c>
      <c r="S62" s="194"/>
      <c r="T62" s="194"/>
    </row>
    <row r="63" spans="1:20" ht="15.75" customHeight="1" x14ac:dyDescent="0.2">
      <c r="A63" s="189"/>
      <c r="B63" s="205"/>
      <c r="C63" s="388" t="s">
        <v>113</v>
      </c>
      <c r="D63" s="364"/>
      <c r="E63" s="151"/>
      <c r="F63" s="210" t="s">
        <v>158</v>
      </c>
      <c r="G63" s="212" t="s">
        <v>158</v>
      </c>
      <c r="H63" s="212" t="s">
        <v>158</v>
      </c>
      <c r="I63" s="212" t="s">
        <v>158</v>
      </c>
      <c r="J63" s="212" t="s">
        <v>158</v>
      </c>
      <c r="K63" s="213" t="s">
        <v>158</v>
      </c>
      <c r="L63" s="210" t="s">
        <v>158</v>
      </c>
      <c r="M63" s="212" t="s">
        <v>158</v>
      </c>
      <c r="N63" s="212" t="s">
        <v>158</v>
      </c>
      <c r="O63" s="212" t="s">
        <v>158</v>
      </c>
      <c r="P63" s="212" t="s">
        <v>158</v>
      </c>
      <c r="Q63" s="212" t="s">
        <v>158</v>
      </c>
      <c r="R63" s="211">
        <f t="shared" si="12"/>
        <v>0</v>
      </c>
      <c r="S63" s="194"/>
      <c r="T63" s="194"/>
    </row>
    <row r="64" spans="1:20" ht="15.75" customHeight="1" x14ac:dyDescent="0.2">
      <c r="A64" s="189"/>
      <c r="B64" s="205"/>
      <c r="C64" s="388" t="s">
        <v>114</v>
      </c>
      <c r="D64" s="364"/>
      <c r="E64" s="151"/>
      <c r="F64" s="210">
        <v>20</v>
      </c>
      <c r="G64" s="212">
        <v>20</v>
      </c>
      <c r="H64" s="212">
        <v>20</v>
      </c>
      <c r="I64" s="212">
        <v>20</v>
      </c>
      <c r="J64" s="212">
        <v>20</v>
      </c>
      <c r="K64" s="213">
        <v>20</v>
      </c>
      <c r="L64" s="210">
        <v>20</v>
      </c>
      <c r="M64" s="212">
        <v>20</v>
      </c>
      <c r="N64" s="212">
        <v>20</v>
      </c>
      <c r="O64" s="212">
        <v>20</v>
      </c>
      <c r="P64" s="212">
        <v>20</v>
      </c>
      <c r="Q64" s="212">
        <v>20</v>
      </c>
      <c r="R64" s="211">
        <f t="shared" si="12"/>
        <v>240</v>
      </c>
      <c r="S64" s="194"/>
      <c r="T64" s="194"/>
    </row>
    <row r="65" spans="1:20" ht="15.75" customHeight="1" x14ac:dyDescent="0.2">
      <c r="A65" s="189"/>
      <c r="B65" s="205"/>
      <c r="C65" s="388" t="s">
        <v>115</v>
      </c>
      <c r="D65" s="364"/>
      <c r="E65" s="151"/>
      <c r="F65" s="210" t="s">
        <v>158</v>
      </c>
      <c r="G65" s="212" t="s">
        <v>158</v>
      </c>
      <c r="H65" s="212" t="s">
        <v>158</v>
      </c>
      <c r="I65" s="212" t="s">
        <v>158</v>
      </c>
      <c r="J65" s="212" t="s">
        <v>158</v>
      </c>
      <c r="K65" s="213" t="s">
        <v>158</v>
      </c>
      <c r="L65" s="210" t="s">
        <v>158</v>
      </c>
      <c r="M65" s="212" t="s">
        <v>158</v>
      </c>
      <c r="N65" s="212" t="s">
        <v>158</v>
      </c>
      <c r="O65" s="212" t="s">
        <v>158</v>
      </c>
      <c r="P65" s="212" t="s">
        <v>158</v>
      </c>
      <c r="Q65" s="212" t="s">
        <v>158</v>
      </c>
      <c r="R65" s="211">
        <f t="shared" si="12"/>
        <v>0</v>
      </c>
      <c r="S65" s="194"/>
      <c r="T65" s="194"/>
    </row>
    <row r="66" spans="1:20" ht="15.75" customHeight="1" x14ac:dyDescent="0.2">
      <c r="A66" s="189"/>
      <c r="B66" s="205"/>
      <c r="C66" s="388" t="s">
        <v>249</v>
      </c>
      <c r="D66" s="364"/>
      <c r="E66" s="151"/>
      <c r="F66" s="210" t="s">
        <v>158</v>
      </c>
      <c r="G66" s="212" t="s">
        <v>158</v>
      </c>
      <c r="H66" s="212" t="s">
        <v>158</v>
      </c>
      <c r="I66" s="212" t="s">
        <v>158</v>
      </c>
      <c r="J66" s="212" t="s">
        <v>158</v>
      </c>
      <c r="K66" s="213" t="s">
        <v>158</v>
      </c>
      <c r="L66" s="210" t="s">
        <v>158</v>
      </c>
      <c r="M66" s="212" t="s">
        <v>158</v>
      </c>
      <c r="N66" s="212" t="s">
        <v>158</v>
      </c>
      <c r="O66" s="212" t="s">
        <v>158</v>
      </c>
      <c r="P66" s="212">
        <v>0</v>
      </c>
      <c r="Q66" s="212">
        <v>0</v>
      </c>
      <c r="R66" s="211">
        <f t="shared" si="12"/>
        <v>0</v>
      </c>
      <c r="S66" s="194"/>
      <c r="T66" s="194"/>
    </row>
    <row r="67" spans="1:20" ht="15.75" customHeight="1" x14ac:dyDescent="0.2">
      <c r="A67" s="189"/>
      <c r="B67" s="205"/>
      <c r="C67" s="388" t="s">
        <v>117</v>
      </c>
      <c r="D67" s="364"/>
      <c r="E67" s="151"/>
      <c r="F67" s="210" t="s">
        <v>158</v>
      </c>
      <c r="G67" s="212" t="s">
        <v>158</v>
      </c>
      <c r="H67" s="212" t="s">
        <v>158</v>
      </c>
      <c r="I67" s="212" t="s">
        <v>158</v>
      </c>
      <c r="J67" s="212" t="s">
        <v>158</v>
      </c>
      <c r="K67" s="213" t="s">
        <v>158</v>
      </c>
      <c r="L67" s="210" t="s">
        <v>158</v>
      </c>
      <c r="M67" s="212" t="s">
        <v>158</v>
      </c>
      <c r="N67" s="212" t="s">
        <v>158</v>
      </c>
      <c r="O67" s="212" t="s">
        <v>158</v>
      </c>
      <c r="P67" s="212" t="s">
        <v>158</v>
      </c>
      <c r="Q67" s="212" t="s">
        <v>158</v>
      </c>
      <c r="R67" s="211">
        <f t="shared" si="12"/>
        <v>0</v>
      </c>
      <c r="S67" s="194"/>
      <c r="T67" s="194"/>
    </row>
    <row r="68" spans="1:20" ht="15.75" customHeight="1" x14ac:dyDescent="0.2">
      <c r="A68" s="189"/>
      <c r="B68" s="205"/>
      <c r="C68" s="388" t="s">
        <v>118</v>
      </c>
      <c r="D68" s="364"/>
      <c r="E68" s="218"/>
      <c r="F68" s="210" t="s">
        <v>158</v>
      </c>
      <c r="G68" s="212" t="s">
        <v>158</v>
      </c>
      <c r="H68" s="212" t="s">
        <v>158</v>
      </c>
      <c r="I68" s="212" t="s">
        <v>158</v>
      </c>
      <c r="J68" s="212" t="s">
        <v>158</v>
      </c>
      <c r="K68" s="213" t="s">
        <v>158</v>
      </c>
      <c r="L68" s="210" t="s">
        <v>158</v>
      </c>
      <c r="M68" s="212" t="s">
        <v>158</v>
      </c>
      <c r="N68" s="212" t="s">
        <v>158</v>
      </c>
      <c r="O68" s="212">
        <v>0</v>
      </c>
      <c r="P68" s="212">
        <v>0</v>
      </c>
      <c r="Q68" s="212">
        <v>0</v>
      </c>
      <c r="R68" s="211">
        <f t="shared" si="12"/>
        <v>0</v>
      </c>
      <c r="S68" s="194"/>
      <c r="T68" s="194"/>
    </row>
    <row r="69" spans="1:20" ht="15.75" customHeight="1" x14ac:dyDescent="0.2">
      <c r="A69" s="189"/>
      <c r="B69" s="205"/>
      <c r="C69" s="388" t="s">
        <v>119</v>
      </c>
      <c r="D69" s="364"/>
      <c r="E69" s="151"/>
      <c r="F69" s="210">
        <v>2500</v>
      </c>
      <c r="G69" s="212" t="s">
        <v>158</v>
      </c>
      <c r="H69" s="212" t="s">
        <v>158</v>
      </c>
      <c r="I69" s="212">
        <v>1000</v>
      </c>
      <c r="J69" s="212">
        <v>1000</v>
      </c>
      <c r="K69" s="213">
        <v>1000</v>
      </c>
      <c r="L69" s="210">
        <v>1000</v>
      </c>
      <c r="M69" s="212">
        <v>1000</v>
      </c>
      <c r="N69" s="212">
        <v>1000</v>
      </c>
      <c r="O69" s="212">
        <v>11000</v>
      </c>
      <c r="P69" s="212">
        <v>11000</v>
      </c>
      <c r="Q69" s="212">
        <v>11000</v>
      </c>
      <c r="R69" s="211">
        <f t="shared" si="12"/>
        <v>41500</v>
      </c>
      <c r="S69" s="194"/>
      <c r="T69" s="194"/>
    </row>
    <row r="70" spans="1:20" ht="15.75" customHeight="1" x14ac:dyDescent="0.2">
      <c r="A70" s="189"/>
      <c r="B70" s="205"/>
      <c r="C70" s="388" t="s">
        <v>250</v>
      </c>
      <c r="D70" s="364"/>
      <c r="E70" s="157"/>
      <c r="F70" s="210" t="s">
        <v>158</v>
      </c>
      <c r="G70" s="212" t="s">
        <v>158</v>
      </c>
      <c r="H70" s="212" t="s">
        <v>158</v>
      </c>
      <c r="I70" s="212" t="s">
        <v>158</v>
      </c>
      <c r="J70" s="212" t="s">
        <v>158</v>
      </c>
      <c r="K70" s="213" t="s">
        <v>158</v>
      </c>
      <c r="L70" s="210" t="s">
        <v>158</v>
      </c>
      <c r="M70" s="212" t="s">
        <v>158</v>
      </c>
      <c r="N70" s="212" t="s">
        <v>158</v>
      </c>
      <c r="O70" s="212" t="s">
        <v>158</v>
      </c>
      <c r="P70" s="212" t="s">
        <v>158</v>
      </c>
      <c r="Q70" s="212" t="s">
        <v>158</v>
      </c>
      <c r="R70" s="211">
        <f t="shared" si="12"/>
        <v>0</v>
      </c>
      <c r="S70" s="194"/>
      <c r="T70" s="194"/>
    </row>
    <row r="71" spans="1:20" ht="15.75" customHeight="1" x14ac:dyDescent="0.2">
      <c r="A71" s="189"/>
      <c r="B71" s="205"/>
      <c r="C71" s="150"/>
      <c r="D71" s="154"/>
      <c r="E71" s="151"/>
      <c r="F71" s="207"/>
      <c r="G71" s="207"/>
      <c r="H71" s="207"/>
      <c r="I71" s="207"/>
      <c r="J71" s="207"/>
      <c r="K71" s="207"/>
      <c r="L71" s="207"/>
      <c r="M71" s="207"/>
      <c r="N71" s="207"/>
      <c r="O71" s="207"/>
      <c r="P71" s="207"/>
      <c r="Q71" s="207"/>
      <c r="R71" s="208"/>
      <c r="S71" s="194"/>
      <c r="T71" s="194"/>
    </row>
    <row r="72" spans="1:20" ht="15.75" customHeight="1" x14ac:dyDescent="0.2">
      <c r="A72" s="189"/>
      <c r="B72" s="205"/>
      <c r="C72" s="389" t="s">
        <v>122</v>
      </c>
      <c r="D72" s="364"/>
      <c r="E72" s="151"/>
      <c r="F72" s="215">
        <f t="shared" ref="F72:Q72" si="13">SUM(F57:F70)</f>
        <v>2520</v>
      </c>
      <c r="G72" s="215">
        <f t="shared" si="13"/>
        <v>20</v>
      </c>
      <c r="H72" s="215">
        <f t="shared" si="13"/>
        <v>20</v>
      </c>
      <c r="I72" s="215">
        <f t="shared" si="13"/>
        <v>1020</v>
      </c>
      <c r="J72" s="215">
        <f t="shared" si="13"/>
        <v>1020</v>
      </c>
      <c r="K72" s="215">
        <f t="shared" si="13"/>
        <v>1020</v>
      </c>
      <c r="L72" s="215">
        <f t="shared" si="13"/>
        <v>1020</v>
      </c>
      <c r="M72" s="215">
        <f t="shared" si="13"/>
        <v>1020</v>
      </c>
      <c r="N72" s="215">
        <f t="shared" si="13"/>
        <v>1020</v>
      </c>
      <c r="O72" s="215">
        <f t="shared" si="13"/>
        <v>11020</v>
      </c>
      <c r="P72" s="215">
        <f t="shared" si="13"/>
        <v>11220</v>
      </c>
      <c r="Q72" s="215">
        <f t="shared" si="13"/>
        <v>11220</v>
      </c>
      <c r="R72" s="211">
        <f>SUM(F72:Q72)</f>
        <v>42140</v>
      </c>
      <c r="S72" s="194"/>
      <c r="T72" s="194"/>
    </row>
    <row r="73" spans="1:20" ht="15.75" customHeight="1" x14ac:dyDescent="0.2">
      <c r="A73" s="189"/>
      <c r="B73" s="205"/>
      <c r="C73" s="150"/>
      <c r="D73" s="154"/>
      <c r="E73" s="151"/>
      <c r="F73" s="216"/>
      <c r="G73" s="216"/>
      <c r="H73" s="216"/>
      <c r="I73" s="216"/>
      <c r="J73" s="216"/>
      <c r="K73" s="216"/>
      <c r="L73" s="216"/>
      <c r="M73" s="216"/>
      <c r="N73" s="216"/>
      <c r="O73" s="216"/>
      <c r="P73" s="216"/>
      <c r="Q73" s="216"/>
      <c r="R73" s="193"/>
      <c r="S73" s="194"/>
      <c r="T73" s="194"/>
    </row>
    <row r="74" spans="1:20" ht="15.75" customHeight="1" x14ac:dyDescent="0.2">
      <c r="A74" s="189"/>
      <c r="B74" s="205"/>
      <c r="C74" s="392" t="s">
        <v>123</v>
      </c>
      <c r="D74" s="364"/>
      <c r="E74" s="151"/>
      <c r="F74" s="207"/>
      <c r="G74" s="207"/>
      <c r="H74" s="207"/>
      <c r="I74" s="207"/>
      <c r="J74" s="207"/>
      <c r="K74" s="207"/>
      <c r="L74" s="207"/>
      <c r="M74" s="207"/>
      <c r="N74" s="207"/>
      <c r="O74" s="207"/>
      <c r="P74" s="207"/>
      <c r="Q74" s="207"/>
      <c r="R74" s="208"/>
      <c r="S74" s="194"/>
      <c r="T74" s="194"/>
    </row>
    <row r="75" spans="1:20" ht="15.75" customHeight="1" x14ac:dyDescent="0.2">
      <c r="A75" s="189"/>
      <c r="B75" s="205"/>
      <c r="C75" s="388" t="s">
        <v>124</v>
      </c>
      <c r="D75" s="364"/>
      <c r="E75" s="151"/>
      <c r="F75" s="210">
        <v>0</v>
      </c>
      <c r="G75" s="212">
        <v>0</v>
      </c>
      <c r="H75" s="212">
        <v>0</v>
      </c>
      <c r="I75" s="212">
        <v>0</v>
      </c>
      <c r="J75" s="212">
        <v>0</v>
      </c>
      <c r="K75" s="213">
        <v>0</v>
      </c>
      <c r="L75" s="210">
        <v>0</v>
      </c>
      <c r="M75" s="212">
        <v>0</v>
      </c>
      <c r="N75" s="212">
        <v>0</v>
      </c>
      <c r="O75" s="212">
        <v>0</v>
      </c>
      <c r="P75" s="212">
        <v>50000</v>
      </c>
      <c r="Q75" s="212">
        <v>50000</v>
      </c>
      <c r="R75" s="211">
        <f t="shared" ref="R75:R90" si="14">SUM(F75:Q75)</f>
        <v>100000</v>
      </c>
      <c r="S75" s="194"/>
      <c r="T75" s="194"/>
    </row>
    <row r="76" spans="1:20" ht="15.75" customHeight="1" x14ac:dyDescent="0.2">
      <c r="A76" s="189"/>
      <c r="B76" s="205"/>
      <c r="C76" s="388" t="s">
        <v>126</v>
      </c>
      <c r="D76" s="364"/>
      <c r="E76" s="151"/>
      <c r="F76" s="210" t="s">
        <v>158</v>
      </c>
      <c r="G76" s="212" t="s">
        <v>158</v>
      </c>
      <c r="H76" s="212" t="s">
        <v>158</v>
      </c>
      <c r="I76" s="212" t="s">
        <v>158</v>
      </c>
      <c r="J76" s="212" t="s">
        <v>158</v>
      </c>
      <c r="K76" s="213" t="s">
        <v>158</v>
      </c>
      <c r="L76" s="210" t="s">
        <v>158</v>
      </c>
      <c r="M76" s="212">
        <v>0</v>
      </c>
      <c r="N76" s="212" t="s">
        <v>158</v>
      </c>
      <c r="O76" s="212">
        <v>0</v>
      </c>
      <c r="P76" s="212">
        <v>0</v>
      </c>
      <c r="Q76" s="212">
        <v>0</v>
      </c>
      <c r="R76" s="211">
        <f t="shared" si="14"/>
        <v>0</v>
      </c>
      <c r="S76" s="194"/>
      <c r="T76" s="194"/>
    </row>
    <row r="77" spans="1:20" ht="15.75" customHeight="1" x14ac:dyDescent="0.2">
      <c r="A77" s="189"/>
      <c r="B77" s="205"/>
      <c r="C77" s="388" t="s">
        <v>128</v>
      </c>
      <c r="D77" s="364"/>
      <c r="E77" s="151"/>
      <c r="F77" s="210" t="s">
        <v>158</v>
      </c>
      <c r="G77" s="212" t="s">
        <v>158</v>
      </c>
      <c r="H77" s="212" t="s">
        <v>158</v>
      </c>
      <c r="I77" s="212" t="s">
        <v>158</v>
      </c>
      <c r="J77" s="212" t="s">
        <v>158</v>
      </c>
      <c r="K77" s="213" t="s">
        <v>158</v>
      </c>
      <c r="L77" s="210" t="s">
        <v>158</v>
      </c>
      <c r="M77" s="212" t="s">
        <v>158</v>
      </c>
      <c r="N77" s="212" t="s">
        <v>158</v>
      </c>
      <c r="O77" s="212">
        <v>0</v>
      </c>
      <c r="P77" s="212">
        <v>0</v>
      </c>
      <c r="Q77" s="212">
        <v>0</v>
      </c>
      <c r="R77" s="211">
        <f t="shared" si="14"/>
        <v>0</v>
      </c>
      <c r="S77" s="194"/>
      <c r="T77" s="194"/>
    </row>
    <row r="78" spans="1:20" ht="15.75" customHeight="1" x14ac:dyDescent="0.2">
      <c r="A78" s="189"/>
      <c r="B78" s="205"/>
      <c r="C78" s="150" t="s">
        <v>129</v>
      </c>
      <c r="D78" s="154"/>
      <c r="E78" s="151"/>
      <c r="F78" s="210" t="s">
        <v>158</v>
      </c>
      <c r="G78" s="212" t="s">
        <v>158</v>
      </c>
      <c r="H78" s="212" t="s">
        <v>158</v>
      </c>
      <c r="I78" s="212" t="s">
        <v>158</v>
      </c>
      <c r="J78" s="212" t="s">
        <v>158</v>
      </c>
      <c r="K78" s="213" t="s">
        <v>158</v>
      </c>
      <c r="L78" s="210" t="s">
        <v>158</v>
      </c>
      <c r="M78" s="212" t="s">
        <v>158</v>
      </c>
      <c r="N78" s="212" t="s">
        <v>158</v>
      </c>
      <c r="O78" s="212">
        <v>0</v>
      </c>
      <c r="P78" s="212">
        <v>0</v>
      </c>
      <c r="Q78" s="212">
        <v>0</v>
      </c>
      <c r="R78" s="211">
        <f t="shared" si="14"/>
        <v>0</v>
      </c>
      <c r="S78" s="194"/>
      <c r="T78" s="194"/>
    </row>
    <row r="79" spans="1:20" ht="15.75" customHeight="1" x14ac:dyDescent="0.2">
      <c r="A79" s="189"/>
      <c r="B79" s="205"/>
      <c r="C79" s="150" t="s">
        <v>130</v>
      </c>
      <c r="D79" s="154"/>
      <c r="E79" s="151"/>
      <c r="F79" s="210" t="s">
        <v>158</v>
      </c>
      <c r="G79" s="212" t="s">
        <v>158</v>
      </c>
      <c r="H79" s="212" t="s">
        <v>158</v>
      </c>
      <c r="I79" s="212" t="s">
        <v>158</v>
      </c>
      <c r="J79" s="212" t="s">
        <v>158</v>
      </c>
      <c r="K79" s="213" t="s">
        <v>158</v>
      </c>
      <c r="L79" s="210" t="s">
        <v>158</v>
      </c>
      <c r="M79" s="212" t="s">
        <v>158</v>
      </c>
      <c r="N79" s="212" t="s">
        <v>158</v>
      </c>
      <c r="O79" s="212">
        <v>0</v>
      </c>
      <c r="P79" s="212">
        <v>0</v>
      </c>
      <c r="Q79" s="212">
        <v>0</v>
      </c>
      <c r="R79" s="211">
        <f t="shared" si="14"/>
        <v>0</v>
      </c>
      <c r="S79" s="194"/>
      <c r="T79" s="194"/>
    </row>
    <row r="80" spans="1:20" ht="15.75" customHeight="1" x14ac:dyDescent="0.2">
      <c r="A80" s="189"/>
      <c r="B80" s="205"/>
      <c r="C80" s="150" t="s">
        <v>131</v>
      </c>
      <c r="D80" s="154"/>
      <c r="E80" s="151"/>
      <c r="F80" s="210" t="s">
        <v>158</v>
      </c>
      <c r="G80" s="212" t="s">
        <v>158</v>
      </c>
      <c r="H80" s="212" t="s">
        <v>158</v>
      </c>
      <c r="I80" s="212" t="s">
        <v>158</v>
      </c>
      <c r="J80" s="212" t="s">
        <v>158</v>
      </c>
      <c r="K80" s="213" t="s">
        <v>158</v>
      </c>
      <c r="L80" s="210" t="s">
        <v>158</v>
      </c>
      <c r="M80" s="212" t="s">
        <v>158</v>
      </c>
      <c r="N80" s="212" t="s">
        <v>158</v>
      </c>
      <c r="O80" s="212">
        <v>0</v>
      </c>
      <c r="P80" s="212">
        <v>0</v>
      </c>
      <c r="Q80" s="212">
        <v>0</v>
      </c>
      <c r="R80" s="211">
        <f t="shared" si="14"/>
        <v>0</v>
      </c>
      <c r="S80" s="194"/>
      <c r="T80" s="194"/>
    </row>
    <row r="81" spans="1:20" ht="15.75" customHeight="1" x14ac:dyDescent="0.2">
      <c r="A81" s="189"/>
      <c r="B81" s="205"/>
      <c r="C81" s="150" t="s">
        <v>132</v>
      </c>
      <c r="D81" s="154"/>
      <c r="E81" s="218"/>
      <c r="F81" s="210" t="s">
        <v>158</v>
      </c>
      <c r="G81" s="212" t="s">
        <v>158</v>
      </c>
      <c r="H81" s="212" t="s">
        <v>158</v>
      </c>
      <c r="I81" s="212" t="s">
        <v>158</v>
      </c>
      <c r="J81" s="212" t="s">
        <v>158</v>
      </c>
      <c r="K81" s="213" t="s">
        <v>158</v>
      </c>
      <c r="L81" s="210" t="s">
        <v>158</v>
      </c>
      <c r="M81" s="212" t="s">
        <v>158</v>
      </c>
      <c r="N81" s="212" t="s">
        <v>158</v>
      </c>
      <c r="O81" s="212">
        <v>0</v>
      </c>
      <c r="P81" s="212">
        <v>0</v>
      </c>
      <c r="Q81" s="212">
        <v>0</v>
      </c>
      <c r="R81" s="211">
        <f t="shared" si="14"/>
        <v>0</v>
      </c>
      <c r="S81" s="194"/>
      <c r="T81" s="194"/>
    </row>
    <row r="82" spans="1:20" ht="15.75" customHeight="1" x14ac:dyDescent="0.2">
      <c r="A82" s="189"/>
      <c r="B82" s="205"/>
      <c r="C82" s="150" t="s">
        <v>133</v>
      </c>
      <c r="D82" s="154"/>
      <c r="E82" s="151"/>
      <c r="F82" s="210" t="s">
        <v>158</v>
      </c>
      <c r="G82" s="212" t="s">
        <v>158</v>
      </c>
      <c r="H82" s="212" t="s">
        <v>158</v>
      </c>
      <c r="I82" s="212" t="s">
        <v>158</v>
      </c>
      <c r="J82" s="212" t="s">
        <v>158</v>
      </c>
      <c r="K82" s="213" t="s">
        <v>158</v>
      </c>
      <c r="L82" s="210" t="s">
        <v>158</v>
      </c>
      <c r="M82" s="212" t="s">
        <v>158</v>
      </c>
      <c r="N82" s="212" t="s">
        <v>158</v>
      </c>
      <c r="O82" s="212">
        <v>0</v>
      </c>
      <c r="P82" s="212">
        <v>0</v>
      </c>
      <c r="Q82" s="212">
        <v>0</v>
      </c>
      <c r="R82" s="211">
        <f t="shared" si="14"/>
        <v>0</v>
      </c>
      <c r="S82" s="194"/>
      <c r="T82" s="194"/>
    </row>
    <row r="83" spans="1:20" ht="15.75" customHeight="1" x14ac:dyDescent="0.2">
      <c r="A83" s="189"/>
      <c r="B83" s="205"/>
      <c r="C83" s="388" t="s">
        <v>135</v>
      </c>
      <c r="D83" s="364"/>
      <c r="E83" s="218"/>
      <c r="F83" s="210" t="s">
        <v>158</v>
      </c>
      <c r="G83" s="212" t="s">
        <v>158</v>
      </c>
      <c r="H83" s="212" t="s">
        <v>158</v>
      </c>
      <c r="I83" s="212" t="s">
        <v>158</v>
      </c>
      <c r="J83" s="212" t="s">
        <v>158</v>
      </c>
      <c r="K83" s="213" t="s">
        <v>158</v>
      </c>
      <c r="L83" s="210" t="s">
        <v>158</v>
      </c>
      <c r="M83" s="212" t="s">
        <v>158</v>
      </c>
      <c r="N83" s="212" t="s">
        <v>158</v>
      </c>
      <c r="O83" s="212">
        <v>0</v>
      </c>
      <c r="P83" s="212">
        <v>25000</v>
      </c>
      <c r="Q83" s="212">
        <v>25000</v>
      </c>
      <c r="R83" s="211">
        <f t="shared" si="14"/>
        <v>50000</v>
      </c>
      <c r="S83" s="194"/>
      <c r="T83" s="194"/>
    </row>
    <row r="84" spans="1:20" ht="15.75" customHeight="1" x14ac:dyDescent="0.2">
      <c r="A84" s="189"/>
      <c r="B84" s="205"/>
      <c r="C84" s="388" t="s">
        <v>137</v>
      </c>
      <c r="D84" s="364"/>
      <c r="E84" s="151"/>
      <c r="F84" s="210" t="s">
        <v>158</v>
      </c>
      <c r="G84" s="212" t="s">
        <v>158</v>
      </c>
      <c r="H84" s="212" t="s">
        <v>158</v>
      </c>
      <c r="I84" s="212" t="s">
        <v>158</v>
      </c>
      <c r="J84" s="212" t="s">
        <v>158</v>
      </c>
      <c r="K84" s="213" t="s">
        <v>158</v>
      </c>
      <c r="L84" s="210" t="s">
        <v>158</v>
      </c>
      <c r="M84" s="212" t="s">
        <v>158</v>
      </c>
      <c r="N84" s="212" t="s">
        <v>158</v>
      </c>
      <c r="O84" s="212">
        <v>0</v>
      </c>
      <c r="P84" s="212">
        <v>0</v>
      </c>
      <c r="Q84" s="212">
        <v>0</v>
      </c>
      <c r="R84" s="211">
        <f t="shared" si="14"/>
        <v>0</v>
      </c>
      <c r="S84" s="194"/>
      <c r="T84" s="194"/>
    </row>
    <row r="85" spans="1:20" ht="15.75" customHeight="1" x14ac:dyDescent="0.2">
      <c r="A85" s="189"/>
      <c r="B85" s="205"/>
      <c r="C85" s="388" t="s">
        <v>138</v>
      </c>
      <c r="D85" s="364"/>
      <c r="E85" s="157"/>
      <c r="F85" s="210" t="s">
        <v>158</v>
      </c>
      <c r="G85" s="212" t="s">
        <v>158</v>
      </c>
      <c r="H85" s="212" t="s">
        <v>158</v>
      </c>
      <c r="I85" s="212" t="s">
        <v>158</v>
      </c>
      <c r="J85" s="212" t="s">
        <v>158</v>
      </c>
      <c r="K85" s="213" t="s">
        <v>158</v>
      </c>
      <c r="L85" s="210" t="s">
        <v>158</v>
      </c>
      <c r="M85" s="212" t="s">
        <v>158</v>
      </c>
      <c r="N85" s="212" t="s">
        <v>158</v>
      </c>
      <c r="O85" s="212">
        <v>0</v>
      </c>
      <c r="P85" s="212">
        <v>0</v>
      </c>
      <c r="Q85" s="212">
        <v>0</v>
      </c>
      <c r="R85" s="211">
        <f t="shared" si="14"/>
        <v>0</v>
      </c>
      <c r="S85" s="194"/>
      <c r="T85" s="194"/>
    </row>
    <row r="86" spans="1:20" ht="15.75" customHeight="1" x14ac:dyDescent="0.2">
      <c r="A86" s="189"/>
      <c r="B86" s="205"/>
      <c r="C86" s="388" t="s">
        <v>139</v>
      </c>
      <c r="D86" s="364"/>
      <c r="E86" s="151"/>
      <c r="F86" s="210" t="s">
        <v>158</v>
      </c>
      <c r="G86" s="212" t="s">
        <v>158</v>
      </c>
      <c r="H86" s="212" t="s">
        <v>158</v>
      </c>
      <c r="I86" s="212" t="s">
        <v>158</v>
      </c>
      <c r="J86" s="212" t="s">
        <v>158</v>
      </c>
      <c r="K86" s="213" t="s">
        <v>158</v>
      </c>
      <c r="L86" s="210" t="s">
        <v>158</v>
      </c>
      <c r="M86" s="212" t="s">
        <v>158</v>
      </c>
      <c r="N86" s="212" t="s">
        <v>158</v>
      </c>
      <c r="O86" s="212">
        <v>0</v>
      </c>
      <c r="P86" s="212">
        <v>0</v>
      </c>
      <c r="Q86" s="212">
        <v>0</v>
      </c>
      <c r="R86" s="211">
        <f t="shared" si="14"/>
        <v>0</v>
      </c>
      <c r="S86" s="194"/>
      <c r="T86" s="194"/>
    </row>
    <row r="87" spans="1:20" ht="15.75" customHeight="1" x14ac:dyDescent="0.2">
      <c r="A87" s="189"/>
      <c r="B87" s="205"/>
      <c r="C87" s="388" t="s">
        <v>251</v>
      </c>
      <c r="D87" s="364"/>
      <c r="E87" s="151"/>
      <c r="F87" s="210" t="s">
        <v>158</v>
      </c>
      <c r="G87" s="212" t="s">
        <v>158</v>
      </c>
      <c r="H87" s="212" t="s">
        <v>158</v>
      </c>
      <c r="I87" s="212" t="s">
        <v>158</v>
      </c>
      <c r="J87" s="212" t="s">
        <v>158</v>
      </c>
      <c r="K87" s="213" t="s">
        <v>158</v>
      </c>
      <c r="L87" s="210" t="s">
        <v>158</v>
      </c>
      <c r="M87" s="212" t="s">
        <v>158</v>
      </c>
      <c r="N87" s="212" t="s">
        <v>158</v>
      </c>
      <c r="O87" s="212">
        <v>0</v>
      </c>
      <c r="P87" s="212">
        <v>0</v>
      </c>
      <c r="Q87" s="212">
        <v>0</v>
      </c>
      <c r="R87" s="211">
        <f t="shared" si="14"/>
        <v>0</v>
      </c>
      <c r="S87" s="194"/>
      <c r="T87" s="194"/>
    </row>
    <row r="88" spans="1:20" ht="15.75" customHeight="1" x14ac:dyDescent="0.2">
      <c r="A88" s="189"/>
      <c r="B88" s="205"/>
      <c r="C88" s="388" t="s">
        <v>142</v>
      </c>
      <c r="D88" s="364"/>
      <c r="E88" s="151"/>
      <c r="F88" s="210" t="s">
        <v>158</v>
      </c>
      <c r="G88" s="212" t="s">
        <v>158</v>
      </c>
      <c r="H88" s="212" t="s">
        <v>158</v>
      </c>
      <c r="I88" s="212" t="s">
        <v>158</v>
      </c>
      <c r="J88" s="212" t="s">
        <v>158</v>
      </c>
      <c r="K88" s="213" t="s">
        <v>158</v>
      </c>
      <c r="L88" s="210" t="s">
        <v>158</v>
      </c>
      <c r="M88" s="212" t="s">
        <v>158</v>
      </c>
      <c r="N88" s="212" t="s">
        <v>158</v>
      </c>
      <c r="O88" s="212">
        <v>0</v>
      </c>
      <c r="P88" s="212">
        <v>0</v>
      </c>
      <c r="Q88" s="212">
        <v>0</v>
      </c>
      <c r="R88" s="211">
        <f t="shared" si="14"/>
        <v>0</v>
      </c>
      <c r="S88" s="194"/>
      <c r="T88" s="194"/>
    </row>
    <row r="89" spans="1:20" ht="15.75" customHeight="1" x14ac:dyDescent="0.2">
      <c r="A89" s="189"/>
      <c r="B89" s="205"/>
      <c r="C89" s="388" t="s">
        <v>143</v>
      </c>
      <c r="D89" s="364"/>
      <c r="E89" s="151"/>
      <c r="F89" s="210" t="s">
        <v>158</v>
      </c>
      <c r="G89" s="212" t="s">
        <v>158</v>
      </c>
      <c r="H89" s="212" t="s">
        <v>158</v>
      </c>
      <c r="I89" s="212" t="s">
        <v>158</v>
      </c>
      <c r="J89" s="212" t="s">
        <v>158</v>
      </c>
      <c r="K89" s="213" t="s">
        <v>158</v>
      </c>
      <c r="L89" s="210" t="s">
        <v>158</v>
      </c>
      <c r="M89" s="212" t="s">
        <v>158</v>
      </c>
      <c r="N89" s="212" t="s">
        <v>158</v>
      </c>
      <c r="O89" s="212">
        <v>0</v>
      </c>
      <c r="P89" s="212">
        <v>0</v>
      </c>
      <c r="Q89" s="212">
        <v>0</v>
      </c>
      <c r="R89" s="211">
        <f t="shared" si="14"/>
        <v>0</v>
      </c>
      <c r="S89" s="194"/>
      <c r="T89" s="194"/>
    </row>
    <row r="90" spans="1:20" ht="15.75" customHeight="1" x14ac:dyDescent="0.2">
      <c r="A90" s="189"/>
      <c r="B90" s="205"/>
      <c r="C90" s="388" t="s">
        <v>144</v>
      </c>
      <c r="D90" s="364"/>
      <c r="E90" s="151"/>
      <c r="F90" s="210" t="s">
        <v>158</v>
      </c>
      <c r="G90" s="212" t="s">
        <v>158</v>
      </c>
      <c r="H90" s="212" t="s">
        <v>158</v>
      </c>
      <c r="I90" s="212" t="s">
        <v>158</v>
      </c>
      <c r="J90" s="212" t="s">
        <v>158</v>
      </c>
      <c r="K90" s="213" t="s">
        <v>158</v>
      </c>
      <c r="L90" s="210" t="s">
        <v>158</v>
      </c>
      <c r="M90" s="212" t="s">
        <v>158</v>
      </c>
      <c r="N90" s="212" t="s">
        <v>158</v>
      </c>
      <c r="O90" s="212">
        <v>0</v>
      </c>
      <c r="P90" s="212">
        <v>0</v>
      </c>
      <c r="Q90" s="212">
        <v>0</v>
      </c>
      <c r="R90" s="211">
        <f t="shared" si="14"/>
        <v>0</v>
      </c>
      <c r="S90" s="194"/>
      <c r="T90" s="194"/>
    </row>
    <row r="91" spans="1:20" ht="15.75" customHeight="1" x14ac:dyDescent="0.2">
      <c r="A91" s="189"/>
      <c r="B91" s="205"/>
      <c r="C91" s="150"/>
      <c r="D91" s="154"/>
      <c r="E91" s="218"/>
      <c r="F91" s="207"/>
      <c r="G91" s="207"/>
      <c r="H91" s="207"/>
      <c r="I91" s="207"/>
      <c r="J91" s="207"/>
      <c r="K91" s="207"/>
      <c r="L91" s="207"/>
      <c r="M91" s="207"/>
      <c r="N91" s="207"/>
      <c r="O91" s="207"/>
      <c r="P91" s="207"/>
      <c r="Q91" s="207"/>
      <c r="R91" s="208"/>
      <c r="S91" s="194"/>
      <c r="T91" s="194"/>
    </row>
    <row r="92" spans="1:20" ht="15.75" customHeight="1" x14ac:dyDescent="0.2">
      <c r="A92" s="189"/>
      <c r="B92" s="205"/>
      <c r="C92" s="389" t="s">
        <v>146</v>
      </c>
      <c r="D92" s="364"/>
      <c r="E92" s="151"/>
      <c r="F92" s="215">
        <f t="shared" ref="F92:Q92" si="15">SUM(F75:F90)</f>
        <v>0</v>
      </c>
      <c r="G92" s="215">
        <f t="shared" si="15"/>
        <v>0</v>
      </c>
      <c r="H92" s="215">
        <f t="shared" si="15"/>
        <v>0</v>
      </c>
      <c r="I92" s="215">
        <f t="shared" si="15"/>
        <v>0</v>
      </c>
      <c r="J92" s="215">
        <f t="shared" si="15"/>
        <v>0</v>
      </c>
      <c r="K92" s="215">
        <f t="shared" si="15"/>
        <v>0</v>
      </c>
      <c r="L92" s="215">
        <f t="shared" si="15"/>
        <v>0</v>
      </c>
      <c r="M92" s="215">
        <f t="shared" si="15"/>
        <v>0</v>
      </c>
      <c r="N92" s="215">
        <f t="shared" si="15"/>
        <v>0</v>
      </c>
      <c r="O92" s="215">
        <f t="shared" si="15"/>
        <v>0</v>
      </c>
      <c r="P92" s="215">
        <f t="shared" si="15"/>
        <v>75000</v>
      </c>
      <c r="Q92" s="215">
        <f t="shared" si="15"/>
        <v>75000</v>
      </c>
      <c r="R92" s="211">
        <f>SUM(F92:Q92)</f>
        <v>150000</v>
      </c>
      <c r="S92" s="194"/>
      <c r="T92" s="194"/>
    </row>
    <row r="93" spans="1:20" ht="15.75" customHeight="1" x14ac:dyDescent="0.2">
      <c r="A93" s="189"/>
      <c r="B93" s="205"/>
      <c r="C93" s="150"/>
      <c r="D93" s="154"/>
      <c r="E93" s="218"/>
      <c r="F93" s="216"/>
      <c r="G93" s="216"/>
      <c r="H93" s="216"/>
      <c r="I93" s="216"/>
      <c r="J93" s="216"/>
      <c r="K93" s="216"/>
      <c r="L93" s="216"/>
      <c r="M93" s="216"/>
      <c r="N93" s="216"/>
      <c r="O93" s="216"/>
      <c r="P93" s="216"/>
      <c r="Q93" s="216"/>
      <c r="R93" s="193"/>
      <c r="S93" s="194"/>
      <c r="T93" s="194"/>
    </row>
    <row r="94" spans="1:20" ht="15.75" customHeight="1" x14ac:dyDescent="0.2">
      <c r="A94" s="189"/>
      <c r="B94" s="205"/>
      <c r="C94" s="392" t="s">
        <v>147</v>
      </c>
      <c r="D94" s="364"/>
      <c r="E94" s="151"/>
      <c r="F94" s="207"/>
      <c r="G94" s="207"/>
      <c r="H94" s="207"/>
      <c r="I94" s="207"/>
      <c r="J94" s="207"/>
      <c r="K94" s="207"/>
      <c r="L94" s="207"/>
      <c r="M94" s="207"/>
      <c r="N94" s="207"/>
      <c r="O94" s="207"/>
      <c r="P94" s="207"/>
      <c r="Q94" s="207"/>
      <c r="R94" s="208"/>
      <c r="S94" s="194"/>
      <c r="T94" s="194"/>
    </row>
    <row r="95" spans="1:20" ht="15.75" customHeight="1" x14ac:dyDescent="0.2">
      <c r="A95" s="189"/>
      <c r="B95" s="205"/>
      <c r="C95" s="388" t="s">
        <v>252</v>
      </c>
      <c r="D95" s="364"/>
      <c r="E95" s="151"/>
      <c r="F95" s="210">
        <v>0</v>
      </c>
      <c r="G95" s="212">
        <v>0</v>
      </c>
      <c r="H95" s="212">
        <v>0</v>
      </c>
      <c r="I95" s="212">
        <v>0</v>
      </c>
      <c r="J95" s="212">
        <v>0</v>
      </c>
      <c r="K95" s="213">
        <v>0</v>
      </c>
      <c r="L95" s="210">
        <v>0</v>
      </c>
      <c r="M95" s="212">
        <v>0</v>
      </c>
      <c r="N95" s="212">
        <v>0</v>
      </c>
      <c r="O95" s="212">
        <v>0</v>
      </c>
      <c r="P95" s="212">
        <v>0</v>
      </c>
      <c r="Q95" s="212">
        <v>0</v>
      </c>
      <c r="R95" s="211">
        <f t="shared" ref="R95:R97" si="16">SUM(F95:Q95)</f>
        <v>0</v>
      </c>
      <c r="S95" s="194"/>
      <c r="T95" s="194"/>
    </row>
    <row r="96" spans="1:20" ht="15.75" customHeight="1" x14ac:dyDescent="0.2">
      <c r="A96" s="189"/>
      <c r="B96" s="205"/>
      <c r="C96" s="388" t="s">
        <v>150</v>
      </c>
      <c r="D96" s="364"/>
      <c r="E96" s="151"/>
      <c r="F96" s="210" t="s">
        <v>158</v>
      </c>
      <c r="G96" s="212" t="s">
        <v>158</v>
      </c>
      <c r="H96" s="212" t="s">
        <v>158</v>
      </c>
      <c r="I96" s="212" t="s">
        <v>158</v>
      </c>
      <c r="J96" s="212" t="s">
        <v>158</v>
      </c>
      <c r="K96" s="213" t="s">
        <v>158</v>
      </c>
      <c r="L96" s="210" t="s">
        <v>158</v>
      </c>
      <c r="M96" s="212" t="s">
        <v>158</v>
      </c>
      <c r="N96" s="212" t="s">
        <v>158</v>
      </c>
      <c r="O96" s="212" t="s">
        <v>158</v>
      </c>
      <c r="P96" s="212" t="s">
        <v>158</v>
      </c>
      <c r="Q96" s="212" t="s">
        <v>158</v>
      </c>
      <c r="R96" s="211">
        <f t="shared" si="16"/>
        <v>0</v>
      </c>
      <c r="S96" s="194"/>
      <c r="T96" s="194"/>
    </row>
    <row r="97" spans="1:20" ht="15.75" customHeight="1" x14ac:dyDescent="0.2">
      <c r="A97" s="189"/>
      <c r="B97" s="205"/>
      <c r="C97" s="388" t="s">
        <v>253</v>
      </c>
      <c r="D97" s="364"/>
      <c r="E97" s="151"/>
      <c r="F97" s="210" t="s">
        <v>158</v>
      </c>
      <c r="G97" s="212" t="s">
        <v>158</v>
      </c>
      <c r="H97" s="212" t="s">
        <v>158</v>
      </c>
      <c r="I97" s="212" t="s">
        <v>158</v>
      </c>
      <c r="J97" s="212" t="s">
        <v>158</v>
      </c>
      <c r="K97" s="213" t="s">
        <v>158</v>
      </c>
      <c r="L97" s="210" t="s">
        <v>158</v>
      </c>
      <c r="M97" s="212" t="s">
        <v>158</v>
      </c>
      <c r="N97" s="212" t="s">
        <v>158</v>
      </c>
      <c r="O97" s="212" t="s">
        <v>158</v>
      </c>
      <c r="P97" s="212" t="s">
        <v>158</v>
      </c>
      <c r="Q97" s="212" t="s">
        <v>158</v>
      </c>
      <c r="R97" s="211">
        <f t="shared" si="16"/>
        <v>0</v>
      </c>
      <c r="S97" s="194"/>
      <c r="T97" s="194"/>
    </row>
    <row r="98" spans="1:20" ht="15.75" customHeight="1" x14ac:dyDescent="0.2">
      <c r="A98" s="189"/>
      <c r="B98" s="205"/>
      <c r="C98" s="150"/>
      <c r="D98" s="154"/>
      <c r="E98" s="151"/>
      <c r="F98" s="207"/>
      <c r="G98" s="207"/>
      <c r="H98" s="207"/>
      <c r="I98" s="207"/>
      <c r="J98" s="207"/>
      <c r="K98" s="207"/>
      <c r="L98" s="207"/>
      <c r="M98" s="207"/>
      <c r="N98" s="207"/>
      <c r="O98" s="207"/>
      <c r="P98" s="207"/>
      <c r="Q98" s="207"/>
      <c r="R98" s="208"/>
      <c r="S98" s="194"/>
      <c r="T98" s="194"/>
    </row>
    <row r="99" spans="1:20" ht="15.75" customHeight="1" x14ac:dyDescent="0.2">
      <c r="A99" s="189"/>
      <c r="B99" s="205"/>
      <c r="C99" s="389" t="s">
        <v>153</v>
      </c>
      <c r="D99" s="364"/>
      <c r="E99" s="151"/>
      <c r="F99" s="215">
        <f t="shared" ref="F99:Q99" si="17">SUM(F95:F97)</f>
        <v>0</v>
      </c>
      <c r="G99" s="215">
        <f t="shared" si="17"/>
        <v>0</v>
      </c>
      <c r="H99" s="215">
        <f t="shared" si="17"/>
        <v>0</v>
      </c>
      <c r="I99" s="215">
        <f t="shared" si="17"/>
        <v>0</v>
      </c>
      <c r="J99" s="215">
        <f t="shared" si="17"/>
        <v>0</v>
      </c>
      <c r="K99" s="215">
        <f t="shared" si="17"/>
        <v>0</v>
      </c>
      <c r="L99" s="215">
        <f t="shared" si="17"/>
        <v>0</v>
      </c>
      <c r="M99" s="215">
        <f t="shared" si="17"/>
        <v>0</v>
      </c>
      <c r="N99" s="215">
        <f t="shared" si="17"/>
        <v>0</v>
      </c>
      <c r="O99" s="215">
        <f t="shared" si="17"/>
        <v>0</v>
      </c>
      <c r="P99" s="215">
        <f t="shared" si="17"/>
        <v>0</v>
      </c>
      <c r="Q99" s="215">
        <f t="shared" si="17"/>
        <v>0</v>
      </c>
      <c r="R99" s="211">
        <f>SUM(F99:Q99)</f>
        <v>0</v>
      </c>
      <c r="S99" s="194"/>
      <c r="T99" s="194"/>
    </row>
    <row r="100" spans="1:20" ht="15.75" customHeight="1" x14ac:dyDescent="0.2">
      <c r="A100" s="189"/>
      <c r="B100" s="205"/>
      <c r="C100" s="390"/>
      <c r="D100" s="391"/>
      <c r="E100" s="151"/>
      <c r="F100" s="207"/>
      <c r="G100" s="207"/>
      <c r="H100" s="207"/>
      <c r="I100" s="207"/>
      <c r="J100" s="207"/>
      <c r="K100" s="207"/>
      <c r="L100" s="207"/>
      <c r="M100" s="207"/>
      <c r="N100" s="207"/>
      <c r="O100" s="207"/>
      <c r="P100" s="207"/>
      <c r="Q100" s="207"/>
      <c r="R100" s="208"/>
      <c r="S100" s="194"/>
      <c r="T100" s="194"/>
    </row>
    <row r="101" spans="1:20" ht="15.75" customHeight="1" x14ac:dyDescent="0.2">
      <c r="A101" s="189"/>
      <c r="B101" s="205"/>
      <c r="C101" s="389" t="s">
        <v>154</v>
      </c>
      <c r="D101" s="364"/>
      <c r="E101" s="151"/>
      <c r="F101" s="215">
        <f t="shared" ref="F101:Q101" si="18">SUM(F99,F92,F72,F54,F48,F42,F30)</f>
        <v>4620</v>
      </c>
      <c r="G101" s="215">
        <f t="shared" si="18"/>
        <v>2120</v>
      </c>
      <c r="H101" s="215">
        <f t="shared" si="18"/>
        <v>2120</v>
      </c>
      <c r="I101" s="215">
        <f t="shared" si="18"/>
        <v>3120</v>
      </c>
      <c r="J101" s="215">
        <f t="shared" si="18"/>
        <v>2120</v>
      </c>
      <c r="K101" s="215">
        <f t="shared" si="18"/>
        <v>2120</v>
      </c>
      <c r="L101" s="215">
        <f t="shared" si="18"/>
        <v>3620</v>
      </c>
      <c r="M101" s="215">
        <f t="shared" si="18"/>
        <v>3620</v>
      </c>
      <c r="N101" s="215">
        <f t="shared" si="18"/>
        <v>3620</v>
      </c>
      <c r="O101" s="215">
        <f t="shared" si="18"/>
        <v>36020</v>
      </c>
      <c r="P101" s="215">
        <f t="shared" si="18"/>
        <v>148220</v>
      </c>
      <c r="Q101" s="215">
        <f t="shared" si="18"/>
        <v>178220</v>
      </c>
      <c r="R101" s="211">
        <f>SUM(F101:Q101)</f>
        <v>389540</v>
      </c>
      <c r="S101" s="194"/>
      <c r="T101" s="194"/>
    </row>
    <row r="102" spans="1:20" ht="15.75" customHeight="1" x14ac:dyDescent="0.2">
      <c r="A102" s="189"/>
      <c r="B102" s="205"/>
      <c r="C102" s="390"/>
      <c r="D102" s="391"/>
      <c r="E102" s="151"/>
      <c r="F102" s="219"/>
      <c r="G102" s="219"/>
      <c r="H102" s="219"/>
      <c r="I102" s="219"/>
      <c r="J102" s="219"/>
      <c r="K102" s="219"/>
      <c r="L102" s="219"/>
      <c r="M102" s="219"/>
      <c r="N102" s="219"/>
      <c r="O102" s="219"/>
      <c r="P102" s="219"/>
      <c r="Q102" s="219"/>
      <c r="R102" s="219"/>
      <c r="S102" s="194"/>
      <c r="T102" s="194"/>
    </row>
    <row r="103" spans="1:20" ht="15.75" customHeight="1" x14ac:dyDescent="0.2">
      <c r="A103" s="189"/>
      <c r="B103" s="205"/>
      <c r="C103" s="394" t="s">
        <v>254</v>
      </c>
      <c r="D103" s="395"/>
      <c r="E103" s="218"/>
      <c r="F103" s="215">
        <f t="shared" ref="F103:Q103" si="19">F23-F101</f>
        <v>29380</v>
      </c>
      <c r="G103" s="215">
        <f t="shared" si="19"/>
        <v>7880</v>
      </c>
      <c r="H103" s="215">
        <f t="shared" si="19"/>
        <v>2880</v>
      </c>
      <c r="I103" s="215">
        <f t="shared" si="19"/>
        <v>1880</v>
      </c>
      <c r="J103" s="215">
        <f t="shared" si="19"/>
        <v>2880</v>
      </c>
      <c r="K103" s="215">
        <f t="shared" si="19"/>
        <v>2880</v>
      </c>
      <c r="L103" s="215">
        <f t="shared" si="19"/>
        <v>1380</v>
      </c>
      <c r="M103" s="215">
        <f t="shared" si="19"/>
        <v>1380</v>
      </c>
      <c r="N103" s="215">
        <f t="shared" si="19"/>
        <v>1380</v>
      </c>
      <c r="O103" s="215">
        <f t="shared" si="19"/>
        <v>-6020</v>
      </c>
      <c r="P103" s="215">
        <f t="shared" si="19"/>
        <v>-53220</v>
      </c>
      <c r="Q103" s="215">
        <f t="shared" si="19"/>
        <v>21780</v>
      </c>
      <c r="R103" s="211">
        <f>SUM(F103:Q103)</f>
        <v>14460</v>
      </c>
      <c r="S103" s="194"/>
      <c r="T103" s="194"/>
    </row>
    <row r="104" spans="1:20" ht="15.75" customHeight="1" x14ac:dyDescent="0.2">
      <c r="A104" s="189"/>
      <c r="B104" s="224"/>
      <c r="C104" s="208"/>
      <c r="D104" s="208"/>
      <c r="E104" s="184"/>
      <c r="F104" s="225">
        <f>F103</f>
        <v>29380</v>
      </c>
      <c r="G104" s="225">
        <f t="shared" ref="G104:R104" si="20">F104+G103</f>
        <v>37260</v>
      </c>
      <c r="H104" s="225">
        <f t="shared" si="20"/>
        <v>40140</v>
      </c>
      <c r="I104" s="225">
        <f t="shared" si="20"/>
        <v>42020</v>
      </c>
      <c r="J104" s="225">
        <f t="shared" si="20"/>
        <v>44900</v>
      </c>
      <c r="K104" s="225">
        <f t="shared" si="20"/>
        <v>47780</v>
      </c>
      <c r="L104" s="225">
        <f t="shared" si="20"/>
        <v>49160</v>
      </c>
      <c r="M104" s="225">
        <f t="shared" si="20"/>
        <v>50540</v>
      </c>
      <c r="N104" s="225">
        <f t="shared" si="20"/>
        <v>51920</v>
      </c>
      <c r="O104" s="225">
        <f t="shared" si="20"/>
        <v>45900</v>
      </c>
      <c r="P104" s="225">
        <f t="shared" si="20"/>
        <v>-7320</v>
      </c>
      <c r="Q104" s="225">
        <f t="shared" si="20"/>
        <v>14460</v>
      </c>
      <c r="R104" s="225">
        <f t="shared" si="20"/>
        <v>28920</v>
      </c>
      <c r="S104" s="226"/>
      <c r="T104" s="194"/>
    </row>
    <row r="105" spans="1:20" ht="15.75" customHeight="1" x14ac:dyDescent="0.2">
      <c r="A105" s="189"/>
      <c r="B105" s="190"/>
      <c r="C105" s="193"/>
      <c r="D105" s="193"/>
      <c r="E105" s="157"/>
      <c r="F105" s="193"/>
      <c r="G105" s="193"/>
      <c r="H105" s="193"/>
      <c r="I105" s="193"/>
      <c r="J105" s="193"/>
      <c r="K105" s="193"/>
      <c r="L105" s="193"/>
      <c r="M105" s="193"/>
      <c r="N105" s="193"/>
      <c r="O105" s="193"/>
      <c r="P105" s="193"/>
      <c r="Q105" s="193"/>
      <c r="R105" s="193"/>
      <c r="S105" s="193"/>
      <c r="T105" s="194"/>
    </row>
    <row r="106" spans="1:20" ht="15.75" customHeight="1" x14ac:dyDescent="0.2">
      <c r="A106" s="189"/>
      <c r="B106" s="190"/>
      <c r="C106" s="227" t="s">
        <v>255</v>
      </c>
      <c r="D106" s="151"/>
      <c r="E106" s="228"/>
      <c r="F106" s="151"/>
      <c r="G106" s="151"/>
      <c r="H106" s="151"/>
      <c r="I106" s="151"/>
      <c r="J106" s="151"/>
      <c r="K106" s="151"/>
      <c r="L106" s="151"/>
      <c r="M106" s="151"/>
      <c r="N106" s="193"/>
      <c r="O106" s="193"/>
      <c r="P106" s="193"/>
      <c r="Q106" s="193"/>
      <c r="R106" s="193"/>
      <c r="S106" s="193"/>
      <c r="T106" s="194"/>
    </row>
    <row r="107" spans="1:20" ht="15.75" customHeight="1" x14ac:dyDescent="0.2">
      <c r="A107" s="189"/>
      <c r="B107" s="190"/>
      <c r="C107" s="393" t="s">
        <v>256</v>
      </c>
      <c r="D107" s="381"/>
      <c r="E107" s="381"/>
      <c r="F107" s="381"/>
      <c r="G107" s="381"/>
      <c r="H107" s="381"/>
      <c r="I107" s="381"/>
      <c r="J107" s="381"/>
      <c r="K107" s="381"/>
      <c r="L107" s="381"/>
      <c r="M107" s="381"/>
      <c r="N107" s="382"/>
      <c r="O107" s="151"/>
      <c r="P107" s="151"/>
      <c r="Q107" s="151"/>
      <c r="R107" s="151"/>
      <c r="S107" s="229"/>
      <c r="T107" s="194"/>
    </row>
    <row r="108" spans="1:20" ht="15.75" customHeight="1" x14ac:dyDescent="0.2">
      <c r="A108" s="189"/>
      <c r="B108" s="190"/>
      <c r="C108" s="393" t="s">
        <v>257</v>
      </c>
      <c r="D108" s="381"/>
      <c r="E108" s="381"/>
      <c r="F108" s="381"/>
      <c r="G108" s="381"/>
      <c r="H108" s="381"/>
      <c r="I108" s="381"/>
      <c r="J108" s="381"/>
      <c r="K108" s="381"/>
      <c r="L108" s="381"/>
      <c r="M108" s="381"/>
      <c r="N108" s="382"/>
      <c r="O108" s="151"/>
      <c r="P108" s="151"/>
      <c r="Q108" s="151"/>
      <c r="R108" s="151"/>
      <c r="S108" s="193"/>
      <c r="T108" s="194"/>
    </row>
    <row r="109" spans="1:20" ht="15.75" customHeight="1" x14ac:dyDescent="0.2">
      <c r="A109" s="224"/>
      <c r="B109" s="230"/>
      <c r="C109" s="184"/>
      <c r="D109" s="184"/>
      <c r="E109" s="231"/>
      <c r="F109" s="184"/>
      <c r="G109" s="184"/>
      <c r="H109" s="184"/>
      <c r="I109" s="184"/>
      <c r="J109" s="184"/>
      <c r="K109" s="184"/>
      <c r="L109" s="184"/>
      <c r="M109" s="232"/>
      <c r="N109" s="208"/>
      <c r="O109" s="208"/>
      <c r="P109" s="208"/>
      <c r="Q109" s="208"/>
      <c r="R109" s="208"/>
      <c r="S109" s="184"/>
      <c r="T109" s="185"/>
    </row>
    <row r="110" spans="1:20" ht="15.75" customHeight="1" x14ac:dyDescent="0.15"/>
    <row r="111" spans="1:20" ht="15.75" customHeight="1" x14ac:dyDescent="0.15"/>
    <row r="112" spans="1:20"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92">
    <mergeCell ref="O8:O9"/>
    <mergeCell ref="P8:P9"/>
    <mergeCell ref="Q8:Q9"/>
    <mergeCell ref="C1:R1"/>
    <mergeCell ref="C7:D7"/>
    <mergeCell ref="F8:F9"/>
    <mergeCell ref="G8:G9"/>
    <mergeCell ref="H8:H9"/>
    <mergeCell ref="I8:I9"/>
    <mergeCell ref="R8:R9"/>
    <mergeCell ref="C8:D9"/>
    <mergeCell ref="J8:J9"/>
    <mergeCell ref="K8:K9"/>
    <mergeCell ref="L8:L9"/>
    <mergeCell ref="M8:M9"/>
    <mergeCell ref="N8:N9"/>
    <mergeCell ref="C10:D10"/>
    <mergeCell ref="C11:D11"/>
    <mergeCell ref="C12:D12"/>
    <mergeCell ref="C13:D13"/>
    <mergeCell ref="C14:D14"/>
    <mergeCell ref="C15:D15"/>
    <mergeCell ref="C16:D16"/>
    <mergeCell ref="C17:D17"/>
    <mergeCell ref="C18:D18"/>
    <mergeCell ref="C19:D19"/>
    <mergeCell ref="C20:D20"/>
    <mergeCell ref="C21:D21"/>
    <mergeCell ref="C22:D22"/>
    <mergeCell ref="C77:D77"/>
    <mergeCell ref="C83:D83"/>
    <mergeCell ref="C23:D23"/>
    <mergeCell ref="C25:D26"/>
    <mergeCell ref="C27:D27"/>
    <mergeCell ref="C28:D28"/>
    <mergeCell ref="C30:D30"/>
    <mergeCell ref="C32:D32"/>
    <mergeCell ref="C33:D33"/>
    <mergeCell ref="C34:D34"/>
    <mergeCell ref="C35:D35"/>
    <mergeCell ref="C36:D36"/>
    <mergeCell ref="C37:D37"/>
    <mergeCell ref="C107:N107"/>
    <mergeCell ref="C108:N108"/>
    <mergeCell ref="C89:D89"/>
    <mergeCell ref="C90:D90"/>
    <mergeCell ref="C92:D92"/>
    <mergeCell ref="C94:D94"/>
    <mergeCell ref="C95:D95"/>
    <mergeCell ref="C96:D96"/>
    <mergeCell ref="C97:D97"/>
    <mergeCell ref="C103:D103"/>
    <mergeCell ref="C38:D38"/>
    <mergeCell ref="C39:D39"/>
    <mergeCell ref="C40:D40"/>
    <mergeCell ref="C42:D42"/>
    <mergeCell ref="C44:D44"/>
    <mergeCell ref="C45:D45"/>
    <mergeCell ref="C46:D46"/>
    <mergeCell ref="C48:D48"/>
    <mergeCell ref="C50:D50"/>
    <mergeCell ref="C51:D51"/>
    <mergeCell ref="C52:D52"/>
    <mergeCell ref="C54:D54"/>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2:D72"/>
    <mergeCell ref="C74:D74"/>
    <mergeCell ref="C75:D75"/>
    <mergeCell ref="C76:D76"/>
    <mergeCell ref="C99:D99"/>
    <mergeCell ref="C100:D100"/>
    <mergeCell ref="C101:D101"/>
    <mergeCell ref="C102:D102"/>
    <mergeCell ref="C84:D84"/>
    <mergeCell ref="C85:D85"/>
    <mergeCell ref="C86:D86"/>
    <mergeCell ref="C87:D87"/>
    <mergeCell ref="C88:D88"/>
  </mergeCell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E1000"/>
  <sheetViews>
    <sheetView topLeftCell="A5" workbookViewId="0">
      <selection activeCell="P16" sqref="P16"/>
    </sheetView>
  </sheetViews>
  <sheetFormatPr baseColWidth="10" defaultColWidth="12.6640625" defaultRowHeight="15" customHeight="1" x14ac:dyDescent="0.15"/>
  <cols>
    <col min="1" max="1" width="3.1640625" customWidth="1"/>
    <col min="2" max="2" width="3" customWidth="1"/>
    <col min="3" max="3" width="27" customWidth="1"/>
    <col min="4" max="4" width="2.6640625" customWidth="1"/>
    <col min="5" max="5" width="8.6640625" hidden="1" customWidth="1"/>
    <col min="6" max="7" width="0" hidden="1" customWidth="1"/>
    <col min="8" max="8" width="2.5" customWidth="1"/>
    <col min="9" max="9" width="8.6640625" customWidth="1"/>
    <col min="11" max="11" width="21" customWidth="1"/>
    <col min="12" max="12" width="2.33203125" customWidth="1"/>
    <col min="13" max="13" width="8.6640625" customWidth="1"/>
    <col min="15" max="15" width="13.33203125" customWidth="1"/>
    <col min="16" max="16" width="2.6640625" customWidth="1"/>
    <col min="17" max="17" width="8.6640625" customWidth="1"/>
    <col min="19" max="19" width="13.33203125" customWidth="1"/>
    <col min="20" max="20" width="2.6640625" customWidth="1"/>
    <col min="21" max="21" width="8.6640625" customWidth="1"/>
    <col min="23" max="23" width="13.33203125" customWidth="1"/>
    <col min="24" max="24" width="2.83203125" customWidth="1"/>
    <col min="25" max="25" width="8.6640625" customWidth="1"/>
    <col min="27" max="27" width="13.6640625" bestFit="1" customWidth="1"/>
    <col min="28" max="28" width="2.1640625" customWidth="1"/>
    <col min="29" max="29" width="3.1640625" customWidth="1"/>
  </cols>
  <sheetData>
    <row r="1" spans="1:31" ht="15.75" customHeight="1" x14ac:dyDescent="0.25">
      <c r="A1" s="273"/>
      <c r="B1" s="402" t="s">
        <v>265</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70"/>
      <c r="AC1" s="274"/>
      <c r="AD1" s="275"/>
      <c r="AE1" s="275"/>
    </row>
    <row r="2" spans="1:31" ht="15.75" customHeight="1" x14ac:dyDescent="0.2">
      <c r="A2" s="276"/>
      <c r="B2" s="159"/>
      <c r="C2" s="195" t="s">
        <v>2</v>
      </c>
      <c r="D2" s="195"/>
      <c r="E2" s="430" t="s">
        <v>341</v>
      </c>
      <c r="F2" s="382"/>
      <c r="G2" s="163"/>
      <c r="H2" s="163"/>
      <c r="I2" s="163"/>
      <c r="J2" s="163"/>
      <c r="K2" s="163"/>
      <c r="L2" s="163"/>
      <c r="M2" s="163"/>
      <c r="N2" s="163"/>
      <c r="O2" s="163"/>
      <c r="P2" s="163"/>
      <c r="Q2" s="163"/>
      <c r="R2" s="163"/>
      <c r="S2" s="163"/>
      <c r="T2" s="163"/>
      <c r="U2" s="163"/>
      <c r="V2" s="163"/>
      <c r="W2" s="163"/>
      <c r="X2" s="163"/>
      <c r="Y2" s="159"/>
      <c r="Z2" s="159"/>
      <c r="AA2" s="159"/>
      <c r="AB2" s="159"/>
      <c r="AC2" s="277"/>
      <c r="AD2" s="275"/>
      <c r="AE2" s="275"/>
    </row>
    <row r="3" spans="1:31" ht="15.75" customHeight="1" x14ac:dyDescent="0.2">
      <c r="A3" s="276"/>
      <c r="B3" s="159"/>
      <c r="C3" s="195" t="s">
        <v>5</v>
      </c>
      <c r="D3" s="195"/>
      <c r="E3" s="170">
        <v>2024</v>
      </c>
      <c r="F3" s="163"/>
      <c r="G3" s="163"/>
      <c r="H3" s="163"/>
      <c r="I3" s="163"/>
      <c r="J3" s="163"/>
      <c r="K3" s="163"/>
      <c r="L3" s="163"/>
      <c r="M3" s="163"/>
      <c r="N3" s="163"/>
      <c r="O3" s="163"/>
      <c r="P3" s="163"/>
      <c r="Q3" s="163"/>
      <c r="R3" s="163"/>
      <c r="S3" s="163"/>
      <c r="T3" s="163"/>
      <c r="U3" s="163"/>
      <c r="V3" s="163"/>
      <c r="W3" s="163"/>
      <c r="X3" s="163"/>
      <c r="Y3" s="159"/>
      <c r="Z3" s="159"/>
      <c r="AA3" s="159"/>
      <c r="AB3" s="159"/>
      <c r="AC3" s="277"/>
      <c r="AD3" s="275"/>
      <c r="AE3" s="275"/>
    </row>
    <row r="4" spans="1:31" ht="15.75" customHeight="1" x14ac:dyDescent="0.2">
      <c r="A4" s="276"/>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277"/>
      <c r="AD4" s="275"/>
      <c r="AE4" s="275"/>
    </row>
    <row r="5" spans="1:31" ht="15.75" customHeight="1" x14ac:dyDescent="0.2">
      <c r="A5" s="276"/>
      <c r="B5" s="273"/>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4"/>
      <c r="AC5" s="277"/>
      <c r="AD5" s="275"/>
      <c r="AE5" s="275"/>
    </row>
    <row r="6" spans="1:31" ht="15.75" customHeight="1" x14ac:dyDescent="0.2">
      <c r="A6" s="276"/>
      <c r="B6" s="276"/>
      <c r="C6" s="163"/>
      <c r="D6" s="163"/>
      <c r="E6" s="431" t="s">
        <v>8</v>
      </c>
      <c r="F6" s="363"/>
      <c r="G6" s="364"/>
      <c r="H6" s="122"/>
      <c r="I6" s="431" t="s">
        <v>170</v>
      </c>
      <c r="J6" s="363"/>
      <c r="K6" s="364"/>
      <c r="L6" s="122"/>
      <c r="M6" s="431" t="s">
        <v>171</v>
      </c>
      <c r="N6" s="363"/>
      <c r="O6" s="364"/>
      <c r="P6" s="122"/>
      <c r="Q6" s="431" t="s">
        <v>172</v>
      </c>
      <c r="R6" s="363"/>
      <c r="S6" s="364"/>
      <c r="T6" s="122"/>
      <c r="U6" s="431" t="s">
        <v>173</v>
      </c>
      <c r="V6" s="363"/>
      <c r="W6" s="364"/>
      <c r="X6" s="122"/>
      <c r="Y6" s="432" t="s">
        <v>174</v>
      </c>
      <c r="Z6" s="366"/>
      <c r="AA6" s="367"/>
      <c r="AB6" s="277"/>
      <c r="AC6" s="277"/>
      <c r="AD6" s="275"/>
      <c r="AE6" s="275"/>
    </row>
    <row r="7" spans="1:31" ht="15.75" customHeight="1" x14ac:dyDescent="0.2">
      <c r="A7" s="276"/>
      <c r="B7" s="276"/>
      <c r="C7" s="163"/>
      <c r="D7" s="163"/>
      <c r="E7" s="279" t="s">
        <v>266</v>
      </c>
      <c r="F7" s="280" t="s">
        <v>267</v>
      </c>
      <c r="G7" s="279" t="s">
        <v>268</v>
      </c>
      <c r="H7" s="163"/>
      <c r="I7" s="279" t="s">
        <v>266</v>
      </c>
      <c r="J7" s="281" t="s">
        <v>267</v>
      </c>
      <c r="K7" s="281" t="s">
        <v>268</v>
      </c>
      <c r="L7" s="163"/>
      <c r="M7" s="279" t="s">
        <v>266</v>
      </c>
      <c r="N7" s="281" t="s">
        <v>267</v>
      </c>
      <c r="O7" s="281" t="s">
        <v>268</v>
      </c>
      <c r="P7" s="163"/>
      <c r="Q7" s="279" t="s">
        <v>266</v>
      </c>
      <c r="R7" s="281" t="s">
        <v>267</v>
      </c>
      <c r="S7" s="281" t="s">
        <v>268</v>
      </c>
      <c r="T7" s="163"/>
      <c r="U7" s="279" t="s">
        <v>266</v>
      </c>
      <c r="V7" s="281" t="s">
        <v>267</v>
      </c>
      <c r="W7" s="281" t="s">
        <v>268</v>
      </c>
      <c r="X7" s="163"/>
      <c r="Y7" s="282" t="s">
        <v>266</v>
      </c>
      <c r="Z7" s="283" t="s">
        <v>267</v>
      </c>
      <c r="AA7" s="283" t="s">
        <v>268</v>
      </c>
      <c r="AB7" s="277"/>
      <c r="AC7" s="277"/>
      <c r="AD7" s="275"/>
      <c r="AE7" s="275"/>
    </row>
    <row r="8" spans="1:31" ht="15.75" customHeight="1" x14ac:dyDescent="0.2">
      <c r="A8" s="276"/>
      <c r="B8" s="276"/>
      <c r="C8" s="284" t="s">
        <v>269</v>
      </c>
      <c r="D8" s="285"/>
      <c r="E8" s="286"/>
      <c r="F8" s="120"/>
      <c r="G8" s="121"/>
      <c r="H8" s="163"/>
      <c r="I8" s="286"/>
      <c r="J8" s="120"/>
      <c r="K8" s="121"/>
      <c r="L8" s="163"/>
      <c r="M8" s="286"/>
      <c r="N8" s="120"/>
      <c r="O8" s="121"/>
      <c r="P8" s="163"/>
      <c r="Q8" s="286"/>
      <c r="R8" s="120"/>
      <c r="S8" s="121"/>
      <c r="T8" s="163"/>
      <c r="U8" s="286"/>
      <c r="V8" s="120"/>
      <c r="W8" s="121"/>
      <c r="X8" s="163"/>
      <c r="Y8" s="286"/>
      <c r="Z8" s="120"/>
      <c r="AA8" s="121"/>
      <c r="AB8" s="277"/>
      <c r="AC8" s="277"/>
      <c r="AD8" s="275"/>
      <c r="AE8" s="275"/>
    </row>
    <row r="9" spans="1:31" ht="15.75" customHeight="1" x14ac:dyDescent="0.2">
      <c r="A9" s="276"/>
      <c r="B9" s="276"/>
      <c r="C9" s="434" t="s">
        <v>270</v>
      </c>
      <c r="D9" s="159"/>
      <c r="E9" s="288"/>
      <c r="F9" s="289">
        <v>0</v>
      </c>
      <c r="G9" s="290">
        <f t="shared" ref="G9:G23" si="0">F9*E9</f>
        <v>0</v>
      </c>
      <c r="H9" s="122"/>
      <c r="I9" s="288">
        <v>7</v>
      </c>
      <c r="J9" s="289">
        <v>39000</v>
      </c>
      <c r="K9" s="290">
        <f t="shared" ref="K9:K23" si="1">I9*J9</f>
        <v>273000</v>
      </c>
      <c r="L9" s="122"/>
      <c r="M9" s="288">
        <v>7</v>
      </c>
      <c r="N9" s="289">
        <f>SUM(J9*1.03)</f>
        <v>40170</v>
      </c>
      <c r="O9" s="290">
        <f t="shared" ref="O9:O23" si="2">N9*M9</f>
        <v>281190</v>
      </c>
      <c r="P9" s="122"/>
      <c r="Q9" s="288">
        <v>7</v>
      </c>
      <c r="R9" s="289">
        <f>N9*1.02</f>
        <v>40973.4</v>
      </c>
      <c r="S9" s="290">
        <f t="shared" ref="S9:S23" si="3">R9*Q9</f>
        <v>286813.8</v>
      </c>
      <c r="T9" s="122"/>
      <c r="U9" s="288">
        <v>7</v>
      </c>
      <c r="V9" s="289">
        <f>R9*1.02</f>
        <v>41792.868000000002</v>
      </c>
      <c r="W9" s="290">
        <f t="shared" ref="W9:W23" si="4">V9*U9</f>
        <v>292550.076</v>
      </c>
      <c r="X9" s="122"/>
      <c r="Y9" s="288">
        <v>7</v>
      </c>
      <c r="Z9" s="289">
        <f>V9*1.02</f>
        <v>42628.725360000004</v>
      </c>
      <c r="AA9" s="290">
        <f t="shared" ref="AA9:AA23" si="5">Z9*Y9</f>
        <v>298401.07752000005</v>
      </c>
      <c r="AB9" s="291"/>
      <c r="AC9" s="291"/>
      <c r="AD9" s="292"/>
      <c r="AE9" s="292"/>
    </row>
    <row r="10" spans="1:31" ht="15.75" customHeight="1" x14ac:dyDescent="0.2">
      <c r="A10" s="276"/>
      <c r="B10" s="276"/>
      <c r="C10" s="434" t="s">
        <v>319</v>
      </c>
      <c r="D10" s="159"/>
      <c r="E10" s="288"/>
      <c r="F10" s="289">
        <v>0</v>
      </c>
      <c r="G10" s="290">
        <f t="shared" si="0"/>
        <v>0</v>
      </c>
      <c r="H10" s="122"/>
      <c r="I10" s="288">
        <v>1</v>
      </c>
      <c r="J10" s="289">
        <v>37000</v>
      </c>
      <c r="K10" s="290">
        <f t="shared" si="1"/>
        <v>37000</v>
      </c>
      <c r="L10" s="122"/>
      <c r="M10" s="288">
        <v>1</v>
      </c>
      <c r="N10" s="289">
        <f t="shared" ref="N10:N13" si="6">SUM(J10*1.03)</f>
        <v>38110</v>
      </c>
      <c r="O10" s="290">
        <f t="shared" si="2"/>
        <v>38110</v>
      </c>
      <c r="P10" s="122"/>
      <c r="Q10" s="288">
        <v>1</v>
      </c>
      <c r="R10" s="289">
        <f t="shared" ref="R10:R13" si="7">N10*1.02</f>
        <v>38872.199999999997</v>
      </c>
      <c r="S10" s="290">
        <f t="shared" si="3"/>
        <v>38872.199999999997</v>
      </c>
      <c r="T10" s="122"/>
      <c r="U10" s="288">
        <v>1</v>
      </c>
      <c r="V10" s="289">
        <f t="shared" ref="V10:V13" si="8">R10*1.02</f>
        <v>39649.644</v>
      </c>
      <c r="W10" s="290">
        <f t="shared" si="4"/>
        <v>39649.644</v>
      </c>
      <c r="X10" s="122"/>
      <c r="Y10" s="288">
        <v>1</v>
      </c>
      <c r="Z10" s="289">
        <f t="shared" ref="Z10:Z13" si="9">V10*1.02</f>
        <v>40442.636879999998</v>
      </c>
      <c r="AA10" s="290">
        <f t="shared" si="5"/>
        <v>40442.636879999998</v>
      </c>
      <c r="AB10" s="291"/>
      <c r="AC10" s="291"/>
      <c r="AD10" s="292"/>
      <c r="AE10" s="292"/>
    </row>
    <row r="11" spans="1:31" ht="15.75" customHeight="1" x14ac:dyDescent="0.2">
      <c r="A11" s="276"/>
      <c r="B11" s="276"/>
      <c r="C11" s="434" t="s">
        <v>271</v>
      </c>
      <c r="D11" s="159"/>
      <c r="E11" s="288"/>
      <c r="F11" s="289">
        <v>0</v>
      </c>
      <c r="G11" s="290">
        <f t="shared" si="0"/>
        <v>0</v>
      </c>
      <c r="H11" s="122"/>
      <c r="I11" s="288">
        <v>1</v>
      </c>
      <c r="J11" s="289">
        <v>49000</v>
      </c>
      <c r="K11" s="290">
        <f t="shared" si="1"/>
        <v>49000</v>
      </c>
      <c r="L11" s="122"/>
      <c r="M11" s="288">
        <v>1</v>
      </c>
      <c r="N11" s="289">
        <f t="shared" si="6"/>
        <v>50470</v>
      </c>
      <c r="O11" s="290">
        <f t="shared" si="2"/>
        <v>50470</v>
      </c>
      <c r="P11" s="122"/>
      <c r="Q11" s="288">
        <v>1</v>
      </c>
      <c r="R11" s="289">
        <f t="shared" si="7"/>
        <v>51479.4</v>
      </c>
      <c r="S11" s="290">
        <f t="shared" si="3"/>
        <v>51479.4</v>
      </c>
      <c r="T11" s="122"/>
      <c r="U11" s="288">
        <v>2</v>
      </c>
      <c r="V11" s="289">
        <v>45000</v>
      </c>
      <c r="W11" s="290">
        <f t="shared" si="4"/>
        <v>90000</v>
      </c>
      <c r="X11" s="122"/>
      <c r="Y11" s="288">
        <v>2</v>
      </c>
      <c r="Z11" s="289">
        <f t="shared" si="9"/>
        <v>45900</v>
      </c>
      <c r="AA11" s="290">
        <f t="shared" si="5"/>
        <v>91800</v>
      </c>
      <c r="AB11" s="291"/>
      <c r="AC11" s="291"/>
      <c r="AD11" s="292"/>
      <c r="AE11" s="292"/>
    </row>
    <row r="12" spans="1:31" ht="15.75" customHeight="1" x14ac:dyDescent="0.2">
      <c r="A12" s="276"/>
      <c r="B12" s="276"/>
      <c r="C12" s="434" t="s">
        <v>354</v>
      </c>
      <c r="D12" s="159"/>
      <c r="E12" s="288"/>
      <c r="F12" s="289">
        <v>0</v>
      </c>
      <c r="G12" s="290">
        <f t="shared" si="0"/>
        <v>0</v>
      </c>
      <c r="H12" s="122"/>
      <c r="I12" s="288">
        <v>1</v>
      </c>
      <c r="J12" s="289">
        <v>31000</v>
      </c>
      <c r="K12" s="290">
        <f t="shared" si="1"/>
        <v>31000</v>
      </c>
      <c r="L12" s="122"/>
      <c r="M12" s="288">
        <v>1</v>
      </c>
      <c r="N12" s="289">
        <f t="shared" si="6"/>
        <v>31930</v>
      </c>
      <c r="O12" s="290">
        <f t="shared" si="2"/>
        <v>31930</v>
      </c>
      <c r="P12" s="122"/>
      <c r="Q12" s="288">
        <v>1</v>
      </c>
      <c r="R12" s="289">
        <f t="shared" si="7"/>
        <v>32568.600000000002</v>
      </c>
      <c r="S12" s="290">
        <f t="shared" si="3"/>
        <v>32568.600000000002</v>
      </c>
      <c r="T12" s="122"/>
      <c r="U12" s="288">
        <v>1</v>
      </c>
      <c r="V12" s="289">
        <f t="shared" si="8"/>
        <v>33219.972000000002</v>
      </c>
      <c r="W12" s="290">
        <f t="shared" si="4"/>
        <v>33219.972000000002</v>
      </c>
      <c r="X12" s="122"/>
      <c r="Y12" s="288">
        <v>1</v>
      </c>
      <c r="Z12" s="289">
        <f t="shared" si="9"/>
        <v>33884.371440000003</v>
      </c>
      <c r="AA12" s="290">
        <f t="shared" si="5"/>
        <v>33884.371440000003</v>
      </c>
      <c r="AB12" s="277"/>
      <c r="AC12" s="277"/>
      <c r="AD12" s="275"/>
      <c r="AE12" s="275"/>
    </row>
    <row r="13" spans="1:31" ht="15.75" customHeight="1" x14ac:dyDescent="0.2">
      <c r="A13" s="276"/>
      <c r="B13" s="276"/>
      <c r="C13" s="434" t="s">
        <v>355</v>
      </c>
      <c r="D13" s="159"/>
      <c r="E13" s="288"/>
      <c r="F13" s="289">
        <v>0</v>
      </c>
      <c r="G13" s="290">
        <f t="shared" si="0"/>
        <v>0</v>
      </c>
      <c r="H13" s="122"/>
      <c r="I13" s="288">
        <v>0.5</v>
      </c>
      <c r="J13" s="289">
        <v>36000</v>
      </c>
      <c r="K13" s="290">
        <f t="shared" si="1"/>
        <v>18000</v>
      </c>
      <c r="L13" s="122"/>
      <c r="M13" s="288">
        <v>0.5</v>
      </c>
      <c r="N13" s="289">
        <f t="shared" si="6"/>
        <v>37080</v>
      </c>
      <c r="O13" s="290">
        <f t="shared" si="2"/>
        <v>18540</v>
      </c>
      <c r="P13" s="122"/>
      <c r="Q13" s="288">
        <v>0.5</v>
      </c>
      <c r="R13" s="289">
        <f t="shared" si="7"/>
        <v>37821.599999999999</v>
      </c>
      <c r="S13" s="290">
        <f t="shared" si="3"/>
        <v>18910.8</v>
      </c>
      <c r="T13" s="122"/>
      <c r="U13" s="288">
        <v>0.5</v>
      </c>
      <c r="V13" s="289">
        <f t="shared" si="8"/>
        <v>38578.031999999999</v>
      </c>
      <c r="W13" s="290">
        <f t="shared" si="4"/>
        <v>19289.016</v>
      </c>
      <c r="X13" s="122"/>
      <c r="Y13" s="288">
        <v>0.5</v>
      </c>
      <c r="Z13" s="289">
        <f t="shared" si="9"/>
        <v>39349.592640000003</v>
      </c>
      <c r="AA13" s="290">
        <f t="shared" si="5"/>
        <v>19674.796320000001</v>
      </c>
      <c r="AB13" s="277"/>
      <c r="AC13" s="277"/>
      <c r="AD13" s="275"/>
      <c r="AE13" s="275"/>
    </row>
    <row r="14" spans="1:31" ht="15.75" customHeight="1" x14ac:dyDescent="0.2">
      <c r="A14" s="276"/>
      <c r="B14" s="276"/>
      <c r="C14" s="287"/>
      <c r="D14" s="159"/>
      <c r="E14" s="288"/>
      <c r="F14" s="289">
        <v>0</v>
      </c>
      <c r="G14" s="290">
        <f t="shared" si="0"/>
        <v>0</v>
      </c>
      <c r="H14" s="122"/>
      <c r="I14" s="288"/>
      <c r="J14" s="289"/>
      <c r="K14" s="290">
        <f t="shared" si="1"/>
        <v>0</v>
      </c>
      <c r="L14" s="122"/>
      <c r="M14" s="288"/>
      <c r="N14" s="289">
        <f t="shared" ref="N10:N23" si="10">J14*1.03</f>
        <v>0</v>
      </c>
      <c r="O14" s="290">
        <f t="shared" si="2"/>
        <v>0</v>
      </c>
      <c r="P14" s="122"/>
      <c r="Q14" s="288"/>
      <c r="R14" s="289">
        <f t="shared" ref="R9:R23" si="11">N14*1.03</f>
        <v>0</v>
      </c>
      <c r="S14" s="290">
        <f t="shared" si="3"/>
        <v>0</v>
      </c>
      <c r="T14" s="122"/>
      <c r="U14" s="288"/>
      <c r="V14" s="289">
        <f t="shared" ref="V9:V23" si="12">R14*1.03</f>
        <v>0</v>
      </c>
      <c r="W14" s="290">
        <f t="shared" si="4"/>
        <v>0</v>
      </c>
      <c r="X14" s="122"/>
      <c r="Y14" s="288"/>
      <c r="Z14" s="289">
        <f t="shared" ref="Z9:Z23" si="13">V14*1.03</f>
        <v>0</v>
      </c>
      <c r="AA14" s="290">
        <f t="shared" si="5"/>
        <v>0</v>
      </c>
      <c r="AB14" s="277"/>
      <c r="AC14" s="277"/>
      <c r="AD14" s="275"/>
      <c r="AE14" s="275"/>
    </row>
    <row r="15" spans="1:31" ht="15.75" customHeight="1" x14ac:dyDescent="0.2">
      <c r="A15" s="276"/>
      <c r="B15" s="276"/>
      <c r="C15" s="287"/>
      <c r="D15" s="159"/>
      <c r="E15" s="288"/>
      <c r="F15" s="289">
        <v>0</v>
      </c>
      <c r="G15" s="290">
        <f t="shared" si="0"/>
        <v>0</v>
      </c>
      <c r="H15" s="122"/>
      <c r="I15" s="288"/>
      <c r="J15" s="289"/>
      <c r="K15" s="290">
        <f t="shared" si="1"/>
        <v>0</v>
      </c>
      <c r="L15" s="122"/>
      <c r="M15" s="288"/>
      <c r="N15" s="289">
        <f t="shared" si="10"/>
        <v>0</v>
      </c>
      <c r="O15" s="290">
        <f t="shared" si="2"/>
        <v>0</v>
      </c>
      <c r="P15" s="122"/>
      <c r="Q15" s="288"/>
      <c r="R15" s="289">
        <f t="shared" si="11"/>
        <v>0</v>
      </c>
      <c r="S15" s="290">
        <f t="shared" si="3"/>
        <v>0</v>
      </c>
      <c r="T15" s="122"/>
      <c r="U15" s="288"/>
      <c r="V15" s="289">
        <f t="shared" si="12"/>
        <v>0</v>
      </c>
      <c r="W15" s="290">
        <f t="shared" si="4"/>
        <v>0</v>
      </c>
      <c r="X15" s="122"/>
      <c r="Y15" s="288"/>
      <c r="Z15" s="289">
        <f t="shared" si="13"/>
        <v>0</v>
      </c>
      <c r="AA15" s="290">
        <f t="shared" si="5"/>
        <v>0</v>
      </c>
      <c r="AB15" s="277"/>
      <c r="AC15" s="277"/>
      <c r="AD15" s="275"/>
      <c r="AE15" s="275"/>
    </row>
    <row r="16" spans="1:31" ht="15.75" customHeight="1" x14ac:dyDescent="0.2">
      <c r="A16" s="276"/>
      <c r="B16" s="276"/>
      <c r="C16" s="287"/>
      <c r="D16" s="159"/>
      <c r="E16" s="288"/>
      <c r="F16" s="289">
        <v>0</v>
      </c>
      <c r="G16" s="290">
        <f t="shared" si="0"/>
        <v>0</v>
      </c>
      <c r="H16" s="122"/>
      <c r="I16" s="288"/>
      <c r="J16" s="289"/>
      <c r="K16" s="290">
        <f t="shared" si="1"/>
        <v>0</v>
      </c>
      <c r="L16" s="122"/>
      <c r="M16" s="288"/>
      <c r="N16" s="289">
        <f t="shared" si="10"/>
        <v>0</v>
      </c>
      <c r="O16" s="290">
        <f t="shared" si="2"/>
        <v>0</v>
      </c>
      <c r="P16" s="122"/>
      <c r="Q16" s="288"/>
      <c r="R16" s="289">
        <f t="shared" si="11"/>
        <v>0</v>
      </c>
      <c r="S16" s="290">
        <f t="shared" si="3"/>
        <v>0</v>
      </c>
      <c r="T16" s="122"/>
      <c r="U16" s="288"/>
      <c r="V16" s="289">
        <f t="shared" si="12"/>
        <v>0</v>
      </c>
      <c r="W16" s="290">
        <f t="shared" si="4"/>
        <v>0</v>
      </c>
      <c r="X16" s="122"/>
      <c r="Y16" s="288"/>
      <c r="Z16" s="289">
        <f t="shared" si="13"/>
        <v>0</v>
      </c>
      <c r="AA16" s="290">
        <f t="shared" si="5"/>
        <v>0</v>
      </c>
      <c r="AB16" s="277"/>
      <c r="AC16" s="277"/>
      <c r="AD16" s="275"/>
      <c r="AE16" s="275"/>
    </row>
    <row r="17" spans="1:31" ht="15.75" customHeight="1" x14ac:dyDescent="0.2">
      <c r="A17" s="276"/>
      <c r="B17" s="276"/>
      <c r="C17" s="287"/>
      <c r="D17" s="159"/>
      <c r="E17" s="288"/>
      <c r="F17" s="289">
        <v>0</v>
      </c>
      <c r="G17" s="290">
        <f t="shared" si="0"/>
        <v>0</v>
      </c>
      <c r="H17" s="122"/>
      <c r="I17" s="288"/>
      <c r="J17" s="289"/>
      <c r="K17" s="290">
        <f t="shared" si="1"/>
        <v>0</v>
      </c>
      <c r="L17" s="122"/>
      <c r="M17" s="288"/>
      <c r="N17" s="289">
        <f t="shared" si="10"/>
        <v>0</v>
      </c>
      <c r="O17" s="290">
        <f t="shared" si="2"/>
        <v>0</v>
      </c>
      <c r="P17" s="122"/>
      <c r="Q17" s="288"/>
      <c r="R17" s="289">
        <f t="shared" si="11"/>
        <v>0</v>
      </c>
      <c r="S17" s="290">
        <f t="shared" si="3"/>
        <v>0</v>
      </c>
      <c r="T17" s="122"/>
      <c r="U17" s="288"/>
      <c r="V17" s="289">
        <f t="shared" si="12"/>
        <v>0</v>
      </c>
      <c r="W17" s="290">
        <f t="shared" si="4"/>
        <v>0</v>
      </c>
      <c r="X17" s="122"/>
      <c r="Y17" s="288"/>
      <c r="Z17" s="289">
        <f t="shared" si="13"/>
        <v>0</v>
      </c>
      <c r="AA17" s="290">
        <f t="shared" si="5"/>
        <v>0</v>
      </c>
      <c r="AB17" s="277"/>
      <c r="AC17" s="277"/>
      <c r="AD17" s="275"/>
      <c r="AE17" s="275"/>
    </row>
    <row r="18" spans="1:31" ht="15.75" customHeight="1" x14ac:dyDescent="0.2">
      <c r="A18" s="276"/>
      <c r="B18" s="276"/>
      <c r="C18" s="287"/>
      <c r="D18" s="159"/>
      <c r="E18" s="288"/>
      <c r="F18" s="289">
        <v>0</v>
      </c>
      <c r="G18" s="290">
        <f t="shared" si="0"/>
        <v>0</v>
      </c>
      <c r="H18" s="122"/>
      <c r="I18" s="288"/>
      <c r="J18" s="289"/>
      <c r="K18" s="290">
        <f t="shared" si="1"/>
        <v>0</v>
      </c>
      <c r="L18" s="122"/>
      <c r="M18" s="288"/>
      <c r="N18" s="289">
        <f t="shared" si="10"/>
        <v>0</v>
      </c>
      <c r="O18" s="290">
        <f t="shared" si="2"/>
        <v>0</v>
      </c>
      <c r="P18" s="122"/>
      <c r="Q18" s="288"/>
      <c r="R18" s="289">
        <f t="shared" si="11"/>
        <v>0</v>
      </c>
      <c r="S18" s="290">
        <f t="shared" si="3"/>
        <v>0</v>
      </c>
      <c r="T18" s="122"/>
      <c r="U18" s="288"/>
      <c r="V18" s="289">
        <f t="shared" si="12"/>
        <v>0</v>
      </c>
      <c r="W18" s="290">
        <f t="shared" si="4"/>
        <v>0</v>
      </c>
      <c r="X18" s="122"/>
      <c r="Y18" s="288"/>
      <c r="Z18" s="289">
        <f t="shared" si="13"/>
        <v>0</v>
      </c>
      <c r="AA18" s="290">
        <f t="shared" si="5"/>
        <v>0</v>
      </c>
      <c r="AB18" s="277"/>
      <c r="AC18" s="277"/>
      <c r="AD18" s="275"/>
      <c r="AE18" s="275"/>
    </row>
    <row r="19" spans="1:31" ht="15.75" customHeight="1" x14ac:dyDescent="0.2">
      <c r="A19" s="276"/>
      <c r="B19" s="276"/>
      <c r="C19" s="287"/>
      <c r="D19" s="159"/>
      <c r="E19" s="288"/>
      <c r="F19" s="289">
        <v>0</v>
      </c>
      <c r="G19" s="290">
        <f t="shared" si="0"/>
        <v>0</v>
      </c>
      <c r="H19" s="122"/>
      <c r="I19" s="288"/>
      <c r="J19" s="289"/>
      <c r="K19" s="290">
        <f t="shared" si="1"/>
        <v>0</v>
      </c>
      <c r="L19" s="122"/>
      <c r="M19" s="288"/>
      <c r="N19" s="289">
        <f t="shared" si="10"/>
        <v>0</v>
      </c>
      <c r="O19" s="290">
        <f t="shared" si="2"/>
        <v>0</v>
      </c>
      <c r="P19" s="122"/>
      <c r="Q19" s="288"/>
      <c r="R19" s="289">
        <f t="shared" si="11"/>
        <v>0</v>
      </c>
      <c r="S19" s="290">
        <f t="shared" si="3"/>
        <v>0</v>
      </c>
      <c r="T19" s="122"/>
      <c r="U19" s="288"/>
      <c r="V19" s="289">
        <f t="shared" si="12"/>
        <v>0</v>
      </c>
      <c r="W19" s="290">
        <f t="shared" si="4"/>
        <v>0</v>
      </c>
      <c r="X19" s="122"/>
      <c r="Y19" s="288"/>
      <c r="Z19" s="289">
        <f t="shared" si="13"/>
        <v>0</v>
      </c>
      <c r="AA19" s="290">
        <f t="shared" si="5"/>
        <v>0</v>
      </c>
      <c r="AB19" s="277"/>
      <c r="AC19" s="277"/>
      <c r="AD19" s="275"/>
      <c r="AE19" s="275"/>
    </row>
    <row r="20" spans="1:31" ht="15.75" customHeight="1" x14ac:dyDescent="0.2">
      <c r="A20" s="276"/>
      <c r="B20" s="276"/>
      <c r="C20" s="287"/>
      <c r="D20" s="159"/>
      <c r="E20" s="288"/>
      <c r="F20" s="289">
        <v>0</v>
      </c>
      <c r="G20" s="290">
        <f t="shared" si="0"/>
        <v>0</v>
      </c>
      <c r="H20" s="122"/>
      <c r="I20" s="288"/>
      <c r="J20" s="289"/>
      <c r="K20" s="290">
        <f t="shared" si="1"/>
        <v>0</v>
      </c>
      <c r="L20" s="122"/>
      <c r="M20" s="288"/>
      <c r="N20" s="289">
        <f t="shared" si="10"/>
        <v>0</v>
      </c>
      <c r="O20" s="290">
        <f t="shared" si="2"/>
        <v>0</v>
      </c>
      <c r="P20" s="122"/>
      <c r="Q20" s="288"/>
      <c r="R20" s="289">
        <f t="shared" si="11"/>
        <v>0</v>
      </c>
      <c r="S20" s="290">
        <f t="shared" si="3"/>
        <v>0</v>
      </c>
      <c r="T20" s="122"/>
      <c r="U20" s="288"/>
      <c r="V20" s="289">
        <f t="shared" si="12"/>
        <v>0</v>
      </c>
      <c r="W20" s="290">
        <f t="shared" si="4"/>
        <v>0</v>
      </c>
      <c r="X20" s="122"/>
      <c r="Y20" s="288"/>
      <c r="Z20" s="289">
        <f t="shared" si="13"/>
        <v>0</v>
      </c>
      <c r="AA20" s="290">
        <f t="shared" si="5"/>
        <v>0</v>
      </c>
      <c r="AB20" s="277"/>
      <c r="AC20" s="277"/>
      <c r="AD20" s="275"/>
      <c r="AE20" s="275"/>
    </row>
    <row r="21" spans="1:31" ht="15.75" customHeight="1" x14ac:dyDescent="0.2">
      <c r="A21" s="276"/>
      <c r="B21" s="276"/>
      <c r="C21" s="287"/>
      <c r="D21" s="159"/>
      <c r="E21" s="288"/>
      <c r="F21" s="289">
        <v>0</v>
      </c>
      <c r="G21" s="290">
        <f t="shared" si="0"/>
        <v>0</v>
      </c>
      <c r="H21" s="122"/>
      <c r="I21" s="288"/>
      <c r="J21" s="289"/>
      <c r="K21" s="290">
        <f t="shared" si="1"/>
        <v>0</v>
      </c>
      <c r="L21" s="122"/>
      <c r="M21" s="288"/>
      <c r="N21" s="289">
        <f t="shared" si="10"/>
        <v>0</v>
      </c>
      <c r="O21" s="290">
        <f t="shared" si="2"/>
        <v>0</v>
      </c>
      <c r="P21" s="122"/>
      <c r="Q21" s="288"/>
      <c r="R21" s="289">
        <f t="shared" si="11"/>
        <v>0</v>
      </c>
      <c r="S21" s="290">
        <f t="shared" si="3"/>
        <v>0</v>
      </c>
      <c r="T21" s="122"/>
      <c r="U21" s="288"/>
      <c r="V21" s="289">
        <f t="shared" si="12"/>
        <v>0</v>
      </c>
      <c r="W21" s="290">
        <f t="shared" si="4"/>
        <v>0</v>
      </c>
      <c r="X21" s="122"/>
      <c r="Y21" s="288"/>
      <c r="Z21" s="289">
        <f t="shared" si="13"/>
        <v>0</v>
      </c>
      <c r="AA21" s="290">
        <f t="shared" si="5"/>
        <v>0</v>
      </c>
      <c r="AB21" s="277"/>
      <c r="AC21" s="277"/>
      <c r="AD21" s="275"/>
      <c r="AE21" s="275"/>
    </row>
    <row r="22" spans="1:31" ht="15.75" customHeight="1" x14ac:dyDescent="0.2">
      <c r="A22" s="276"/>
      <c r="B22" s="276"/>
      <c r="C22" s="287"/>
      <c r="D22" s="159"/>
      <c r="E22" s="288"/>
      <c r="F22" s="289">
        <v>0</v>
      </c>
      <c r="G22" s="290">
        <f t="shared" si="0"/>
        <v>0</v>
      </c>
      <c r="H22" s="122"/>
      <c r="I22" s="288"/>
      <c r="J22" s="289">
        <v>0</v>
      </c>
      <c r="K22" s="290">
        <f t="shared" si="1"/>
        <v>0</v>
      </c>
      <c r="L22" s="122"/>
      <c r="M22" s="288"/>
      <c r="N22" s="289">
        <f t="shared" si="10"/>
        <v>0</v>
      </c>
      <c r="O22" s="290">
        <f t="shared" si="2"/>
        <v>0</v>
      </c>
      <c r="P22" s="122"/>
      <c r="Q22" s="288"/>
      <c r="R22" s="289">
        <f t="shared" si="11"/>
        <v>0</v>
      </c>
      <c r="S22" s="290">
        <f t="shared" si="3"/>
        <v>0</v>
      </c>
      <c r="T22" s="122"/>
      <c r="U22" s="288"/>
      <c r="V22" s="289">
        <f t="shared" si="12"/>
        <v>0</v>
      </c>
      <c r="W22" s="290">
        <f t="shared" si="4"/>
        <v>0</v>
      </c>
      <c r="X22" s="122"/>
      <c r="Y22" s="288"/>
      <c r="Z22" s="289">
        <f t="shared" si="13"/>
        <v>0</v>
      </c>
      <c r="AA22" s="290">
        <f t="shared" si="5"/>
        <v>0</v>
      </c>
      <c r="AB22" s="277"/>
      <c r="AC22" s="277"/>
      <c r="AD22" s="275"/>
      <c r="AE22" s="275"/>
    </row>
    <row r="23" spans="1:31" ht="15.75" customHeight="1" x14ac:dyDescent="0.2">
      <c r="A23" s="276"/>
      <c r="B23" s="276"/>
      <c r="C23" s="293"/>
      <c r="D23" s="173"/>
      <c r="E23" s="288"/>
      <c r="F23" s="289">
        <v>0</v>
      </c>
      <c r="G23" s="290">
        <f t="shared" si="0"/>
        <v>0</v>
      </c>
      <c r="H23" s="122"/>
      <c r="I23" s="288"/>
      <c r="J23" s="289">
        <v>0</v>
      </c>
      <c r="K23" s="290">
        <f t="shared" si="1"/>
        <v>0</v>
      </c>
      <c r="L23" s="122"/>
      <c r="M23" s="288"/>
      <c r="N23" s="289">
        <f t="shared" si="10"/>
        <v>0</v>
      </c>
      <c r="O23" s="290">
        <f t="shared" si="2"/>
        <v>0</v>
      </c>
      <c r="P23" s="122"/>
      <c r="Q23" s="288"/>
      <c r="R23" s="289">
        <f t="shared" si="11"/>
        <v>0</v>
      </c>
      <c r="S23" s="290">
        <f t="shared" si="3"/>
        <v>0</v>
      </c>
      <c r="T23" s="122"/>
      <c r="U23" s="288"/>
      <c r="V23" s="289">
        <f t="shared" si="12"/>
        <v>0</v>
      </c>
      <c r="W23" s="290">
        <f t="shared" si="4"/>
        <v>0</v>
      </c>
      <c r="X23" s="122"/>
      <c r="Y23" s="288"/>
      <c r="Z23" s="289">
        <f t="shared" si="13"/>
        <v>0</v>
      </c>
      <c r="AA23" s="290">
        <f t="shared" si="5"/>
        <v>0</v>
      </c>
      <c r="AB23" s="277"/>
      <c r="AC23" s="277"/>
      <c r="AD23" s="275"/>
      <c r="AE23" s="275"/>
    </row>
    <row r="24" spans="1:31" ht="15.75" customHeight="1" x14ac:dyDescent="0.2">
      <c r="A24" s="276"/>
      <c r="B24" s="276"/>
      <c r="C24" s="294" t="s">
        <v>61</v>
      </c>
      <c r="D24" s="195"/>
      <c r="E24" s="279">
        <f>SUM(E9:E23)</f>
        <v>0</v>
      </c>
      <c r="F24" s="295"/>
      <c r="G24" s="296">
        <f>SUM(G9:G23)</f>
        <v>0</v>
      </c>
      <c r="H24" s="163"/>
      <c r="I24" s="279">
        <f>SUM(I9:I23)</f>
        <v>10.5</v>
      </c>
      <c r="J24" s="295"/>
      <c r="K24" s="297">
        <f>SUM(K9:K23)</f>
        <v>408000</v>
      </c>
      <c r="L24" s="163"/>
      <c r="M24" s="279">
        <f>SUM(M9:M23)</f>
        <v>10.5</v>
      </c>
      <c r="N24" s="295"/>
      <c r="O24" s="296">
        <f>SUM(O9:O23)</f>
        <v>420240</v>
      </c>
      <c r="P24" s="163"/>
      <c r="Q24" s="279">
        <f>SUM(Q9:Q23)</f>
        <v>10.5</v>
      </c>
      <c r="R24" s="295"/>
      <c r="S24" s="296">
        <f>SUM(S9:S23)</f>
        <v>428644.8</v>
      </c>
      <c r="T24" s="163"/>
      <c r="U24" s="279">
        <f>SUM(U9:U23)</f>
        <v>11.5</v>
      </c>
      <c r="V24" s="295"/>
      <c r="W24" s="296">
        <f>SUM(W9:W23)</f>
        <v>474708.70799999998</v>
      </c>
      <c r="X24" s="163"/>
      <c r="Y24" s="279">
        <f>SUM(Y9:Y23)</f>
        <v>11.5</v>
      </c>
      <c r="Z24" s="295"/>
      <c r="AA24" s="296">
        <f>SUM(AA9:AA23)</f>
        <v>484202.8821600001</v>
      </c>
      <c r="AB24" s="277"/>
      <c r="AC24" s="277"/>
      <c r="AD24" s="275"/>
      <c r="AE24" s="275"/>
    </row>
    <row r="25" spans="1:31" ht="15.75" customHeight="1" x14ac:dyDescent="0.2">
      <c r="A25" s="276"/>
      <c r="B25" s="276"/>
      <c r="C25" s="298"/>
      <c r="D25" s="195"/>
      <c r="E25" s="235"/>
      <c r="F25" s="195"/>
      <c r="G25" s="291"/>
      <c r="H25" s="195"/>
      <c r="I25" s="235"/>
      <c r="J25" s="195"/>
      <c r="K25" s="291"/>
      <c r="L25" s="195"/>
      <c r="M25" s="235"/>
      <c r="N25" s="195"/>
      <c r="O25" s="291"/>
      <c r="P25" s="195"/>
      <c r="Q25" s="235"/>
      <c r="R25" s="195"/>
      <c r="S25" s="291"/>
      <c r="T25" s="195"/>
      <c r="U25" s="235"/>
      <c r="V25" s="195"/>
      <c r="W25" s="291"/>
      <c r="X25" s="195"/>
      <c r="Y25" s="235"/>
      <c r="Z25" s="195"/>
      <c r="AA25" s="291"/>
      <c r="AB25" s="277"/>
      <c r="AC25" s="277"/>
      <c r="AD25" s="275"/>
      <c r="AE25" s="275"/>
    </row>
    <row r="26" spans="1:31" ht="15.75" customHeight="1" x14ac:dyDescent="0.2">
      <c r="A26" s="276"/>
      <c r="B26" s="276"/>
      <c r="C26" s="284" t="s">
        <v>272</v>
      </c>
      <c r="D26" s="285"/>
      <c r="E26" s="286"/>
      <c r="F26" s="120"/>
      <c r="G26" s="121"/>
      <c r="H26" s="163"/>
      <c r="I26" s="286"/>
      <c r="J26" s="120"/>
      <c r="K26" s="121"/>
      <c r="L26" s="163"/>
      <c r="M26" s="286"/>
      <c r="N26" s="120"/>
      <c r="O26" s="121"/>
      <c r="P26" s="163"/>
      <c r="Q26" s="286"/>
      <c r="R26" s="120"/>
      <c r="S26" s="121"/>
      <c r="T26" s="163"/>
      <c r="U26" s="286"/>
      <c r="V26" s="120"/>
      <c r="W26" s="121"/>
      <c r="X26" s="163"/>
      <c r="Y26" s="286"/>
      <c r="Z26" s="120"/>
      <c r="AA26" s="121"/>
      <c r="AB26" s="291"/>
      <c r="AC26" s="291"/>
      <c r="AD26" s="292"/>
      <c r="AE26" s="292"/>
    </row>
    <row r="27" spans="1:31" ht="15.75" customHeight="1" x14ac:dyDescent="0.2">
      <c r="A27" s="276"/>
      <c r="B27" s="276"/>
      <c r="C27" s="434" t="s">
        <v>320</v>
      </c>
      <c r="D27" s="159"/>
      <c r="E27" s="288" t="s">
        <v>295</v>
      </c>
      <c r="F27" s="289" t="s">
        <v>295</v>
      </c>
      <c r="G27" s="290" t="s">
        <v>295</v>
      </c>
      <c r="H27" s="122"/>
      <c r="I27" s="288">
        <v>1</v>
      </c>
      <c r="J27" s="289">
        <v>60000</v>
      </c>
      <c r="K27" s="290">
        <f t="shared" ref="K27:K37" si="14">J27*I27</f>
        <v>60000</v>
      </c>
      <c r="L27" s="122"/>
      <c r="M27" s="288">
        <v>1</v>
      </c>
      <c r="N27" s="289">
        <f>J27*1.02</f>
        <v>61200</v>
      </c>
      <c r="O27" s="290">
        <f t="shared" ref="O27:O41" si="15">N27*M27</f>
        <v>61200</v>
      </c>
      <c r="P27" s="122"/>
      <c r="Q27" s="288">
        <v>1</v>
      </c>
      <c r="R27" s="289">
        <f>N27*1.02</f>
        <v>62424</v>
      </c>
      <c r="S27" s="290">
        <f t="shared" ref="S27:S41" si="16">R27*Q27</f>
        <v>62424</v>
      </c>
      <c r="T27" s="122"/>
      <c r="U27" s="288">
        <v>1</v>
      </c>
      <c r="V27" s="289">
        <f>R27*1.02</f>
        <v>63672.480000000003</v>
      </c>
      <c r="W27" s="290">
        <f t="shared" ref="W27:W41" si="17">V27*U27</f>
        <v>63672.480000000003</v>
      </c>
      <c r="X27" s="122"/>
      <c r="Y27" s="288">
        <v>1</v>
      </c>
      <c r="Z27" s="289">
        <f>V27*1.02</f>
        <v>64945.929600000003</v>
      </c>
      <c r="AA27" s="290">
        <f t="shared" ref="AA27:AA41" si="18">Z27*Y27</f>
        <v>64945.929600000003</v>
      </c>
      <c r="AB27" s="277"/>
      <c r="AC27" s="277"/>
      <c r="AD27" s="275"/>
      <c r="AE27" s="275"/>
    </row>
    <row r="28" spans="1:31" ht="15.75" customHeight="1" x14ac:dyDescent="0.2">
      <c r="A28" s="276"/>
      <c r="B28" s="276"/>
      <c r="C28" s="434" t="s">
        <v>321</v>
      </c>
      <c r="D28" s="159"/>
      <c r="E28" s="288"/>
      <c r="F28" s="289">
        <v>0</v>
      </c>
      <c r="G28" s="290">
        <f t="shared" ref="G28:G41" si="19">F28*E28</f>
        <v>0</v>
      </c>
      <c r="H28" s="122"/>
      <c r="I28" s="288">
        <v>1</v>
      </c>
      <c r="J28" s="289">
        <v>33000</v>
      </c>
      <c r="K28" s="290">
        <f t="shared" si="14"/>
        <v>33000</v>
      </c>
      <c r="L28" s="122"/>
      <c r="M28" s="288">
        <v>1</v>
      </c>
      <c r="N28" s="289">
        <f t="shared" ref="N28:N37" si="20">J28*1.02</f>
        <v>33660</v>
      </c>
      <c r="O28" s="290">
        <f t="shared" si="15"/>
        <v>33660</v>
      </c>
      <c r="P28" s="122"/>
      <c r="Q28" s="288">
        <v>1</v>
      </c>
      <c r="R28" s="289">
        <f t="shared" ref="R28:R37" si="21">N28*1.02</f>
        <v>34333.199999999997</v>
      </c>
      <c r="S28" s="290">
        <f t="shared" si="16"/>
        <v>34333.199999999997</v>
      </c>
      <c r="T28" s="122"/>
      <c r="U28" s="288">
        <v>1</v>
      </c>
      <c r="V28" s="289">
        <f t="shared" ref="V28:V37" si="22">R28*1.02</f>
        <v>35019.863999999994</v>
      </c>
      <c r="W28" s="290">
        <f t="shared" si="17"/>
        <v>35019.863999999994</v>
      </c>
      <c r="X28" s="122"/>
      <c r="Y28" s="288">
        <v>1</v>
      </c>
      <c r="Z28" s="289">
        <f t="shared" ref="Z28:Z37" si="23">V28*1.02</f>
        <v>35720.261279999992</v>
      </c>
      <c r="AA28" s="290">
        <f t="shared" si="18"/>
        <v>35720.261279999992</v>
      </c>
      <c r="AB28" s="277"/>
      <c r="AC28" s="277"/>
      <c r="AD28" s="275"/>
      <c r="AE28" s="275"/>
    </row>
    <row r="29" spans="1:31" ht="15.75" customHeight="1" x14ac:dyDescent="0.2">
      <c r="A29" s="276"/>
      <c r="B29" s="276"/>
      <c r="C29" s="434" t="s">
        <v>329</v>
      </c>
      <c r="D29" s="159"/>
      <c r="E29" s="288"/>
      <c r="F29" s="289">
        <v>0</v>
      </c>
      <c r="G29" s="290">
        <f t="shared" si="19"/>
        <v>0</v>
      </c>
      <c r="H29" s="122"/>
      <c r="I29" s="288">
        <v>1</v>
      </c>
      <c r="J29" s="289">
        <v>34000</v>
      </c>
      <c r="K29" s="290">
        <f t="shared" si="14"/>
        <v>34000</v>
      </c>
      <c r="L29" s="122"/>
      <c r="M29" s="288">
        <v>1</v>
      </c>
      <c r="N29" s="289">
        <f t="shared" si="20"/>
        <v>34680</v>
      </c>
      <c r="O29" s="290">
        <f t="shared" si="15"/>
        <v>34680</v>
      </c>
      <c r="P29" s="122"/>
      <c r="Q29" s="288">
        <v>1</v>
      </c>
      <c r="R29" s="289">
        <f t="shared" si="21"/>
        <v>35373.599999999999</v>
      </c>
      <c r="S29" s="290">
        <f t="shared" si="16"/>
        <v>35373.599999999999</v>
      </c>
      <c r="T29" s="122"/>
      <c r="U29" s="288">
        <v>1</v>
      </c>
      <c r="V29" s="289">
        <f t="shared" si="22"/>
        <v>36081.072</v>
      </c>
      <c r="W29" s="290">
        <f t="shared" si="17"/>
        <v>36081.072</v>
      </c>
      <c r="X29" s="122"/>
      <c r="Y29" s="288">
        <v>1</v>
      </c>
      <c r="Z29" s="289">
        <f t="shared" si="23"/>
        <v>36802.693440000003</v>
      </c>
      <c r="AA29" s="290">
        <f t="shared" si="18"/>
        <v>36802.693440000003</v>
      </c>
      <c r="AB29" s="277"/>
      <c r="AC29" s="277"/>
      <c r="AD29" s="275"/>
      <c r="AE29" s="275"/>
    </row>
    <row r="30" spans="1:31" ht="15.75" customHeight="1" x14ac:dyDescent="0.2">
      <c r="A30" s="276"/>
      <c r="B30" s="276"/>
      <c r="C30" s="434" t="s">
        <v>322</v>
      </c>
      <c r="D30" s="159"/>
      <c r="E30" s="288"/>
      <c r="F30" s="289">
        <v>0</v>
      </c>
      <c r="G30" s="290">
        <f t="shared" si="19"/>
        <v>0</v>
      </c>
      <c r="H30" s="122"/>
      <c r="I30" s="288">
        <v>1</v>
      </c>
      <c r="J30" s="289">
        <v>24000</v>
      </c>
      <c r="K30" s="290">
        <f t="shared" si="14"/>
        <v>24000</v>
      </c>
      <c r="L30" s="122"/>
      <c r="M30" s="288">
        <v>1</v>
      </c>
      <c r="N30" s="289">
        <f t="shared" si="20"/>
        <v>24480</v>
      </c>
      <c r="O30" s="290">
        <f t="shared" si="15"/>
        <v>24480</v>
      </c>
      <c r="P30" s="122"/>
      <c r="Q30" s="288">
        <v>1</v>
      </c>
      <c r="R30" s="289">
        <f t="shared" si="21"/>
        <v>24969.600000000002</v>
      </c>
      <c r="S30" s="290">
        <f t="shared" si="16"/>
        <v>24969.600000000002</v>
      </c>
      <c r="T30" s="122"/>
      <c r="U30" s="288">
        <v>1</v>
      </c>
      <c r="V30" s="289">
        <f t="shared" si="22"/>
        <v>25468.992000000002</v>
      </c>
      <c r="W30" s="290">
        <f t="shared" si="17"/>
        <v>25468.992000000002</v>
      </c>
      <c r="X30" s="122"/>
      <c r="Y30" s="288">
        <v>1</v>
      </c>
      <c r="Z30" s="289">
        <f t="shared" si="23"/>
        <v>25978.371840000003</v>
      </c>
      <c r="AA30" s="290">
        <f t="shared" si="18"/>
        <v>25978.371840000003</v>
      </c>
      <c r="AB30" s="277"/>
      <c r="AC30" s="277"/>
      <c r="AD30" s="275"/>
      <c r="AE30" s="275"/>
    </row>
    <row r="31" spans="1:31" ht="15.75" customHeight="1" x14ac:dyDescent="0.2">
      <c r="A31" s="276"/>
      <c r="B31" s="276"/>
      <c r="C31" s="434" t="s">
        <v>323</v>
      </c>
      <c r="D31" s="159"/>
      <c r="E31" s="288"/>
      <c r="F31" s="289">
        <v>0</v>
      </c>
      <c r="G31" s="290">
        <f t="shared" si="19"/>
        <v>0</v>
      </c>
      <c r="H31" s="122"/>
      <c r="I31" s="288">
        <v>1</v>
      </c>
      <c r="J31" s="289">
        <v>34000</v>
      </c>
      <c r="K31" s="290">
        <f t="shared" si="14"/>
        <v>34000</v>
      </c>
      <c r="L31" s="122"/>
      <c r="M31" s="288">
        <v>1</v>
      </c>
      <c r="N31" s="289">
        <f t="shared" si="20"/>
        <v>34680</v>
      </c>
      <c r="O31" s="290">
        <f t="shared" si="15"/>
        <v>34680</v>
      </c>
      <c r="P31" s="122"/>
      <c r="Q31" s="288">
        <v>1</v>
      </c>
      <c r="R31" s="289">
        <f t="shared" si="21"/>
        <v>35373.599999999999</v>
      </c>
      <c r="S31" s="290">
        <f t="shared" si="16"/>
        <v>35373.599999999999</v>
      </c>
      <c r="T31" s="122"/>
      <c r="U31" s="288">
        <v>1</v>
      </c>
      <c r="V31" s="289">
        <f t="shared" si="22"/>
        <v>36081.072</v>
      </c>
      <c r="W31" s="290">
        <f t="shared" si="17"/>
        <v>36081.072</v>
      </c>
      <c r="X31" s="122"/>
      <c r="Y31" s="288">
        <v>1</v>
      </c>
      <c r="Z31" s="289">
        <f t="shared" si="23"/>
        <v>36802.693440000003</v>
      </c>
      <c r="AA31" s="290">
        <f t="shared" si="18"/>
        <v>36802.693440000003</v>
      </c>
      <c r="AB31" s="277"/>
      <c r="AC31" s="277"/>
      <c r="AD31" s="275"/>
      <c r="AE31" s="275"/>
    </row>
    <row r="32" spans="1:31" ht="15.75" customHeight="1" x14ac:dyDescent="0.2">
      <c r="A32" s="276"/>
      <c r="B32" s="276"/>
      <c r="C32" s="434" t="s">
        <v>324</v>
      </c>
      <c r="D32" s="159"/>
      <c r="E32" s="288"/>
      <c r="F32" s="289">
        <v>0</v>
      </c>
      <c r="G32" s="290">
        <f t="shared" si="19"/>
        <v>0</v>
      </c>
      <c r="H32" s="122"/>
      <c r="I32" s="288">
        <v>3</v>
      </c>
      <c r="J32" s="289">
        <v>12000</v>
      </c>
      <c r="K32" s="290">
        <f t="shared" si="14"/>
        <v>36000</v>
      </c>
      <c r="L32" s="122"/>
      <c r="M32" s="288">
        <v>3</v>
      </c>
      <c r="N32" s="289">
        <f t="shared" si="20"/>
        <v>12240</v>
      </c>
      <c r="O32" s="290">
        <f t="shared" si="15"/>
        <v>36720</v>
      </c>
      <c r="P32" s="122"/>
      <c r="Q32" s="288">
        <v>3</v>
      </c>
      <c r="R32" s="289">
        <f t="shared" si="21"/>
        <v>12484.800000000001</v>
      </c>
      <c r="S32" s="290">
        <f t="shared" si="16"/>
        <v>37454.400000000001</v>
      </c>
      <c r="T32" s="122"/>
      <c r="U32" s="288">
        <v>3</v>
      </c>
      <c r="V32" s="289">
        <f t="shared" si="22"/>
        <v>12734.496000000001</v>
      </c>
      <c r="W32" s="290">
        <f t="shared" si="17"/>
        <v>38203.488000000005</v>
      </c>
      <c r="X32" s="122"/>
      <c r="Y32" s="288">
        <v>3</v>
      </c>
      <c r="Z32" s="289">
        <f t="shared" si="23"/>
        <v>12989.185920000002</v>
      </c>
      <c r="AA32" s="290">
        <f t="shared" si="18"/>
        <v>38967.557760000003</v>
      </c>
      <c r="AB32" s="277"/>
      <c r="AC32" s="277"/>
      <c r="AD32" s="275"/>
      <c r="AE32" s="275"/>
    </row>
    <row r="33" spans="1:31" ht="15.75" customHeight="1" x14ac:dyDescent="0.2">
      <c r="A33" s="276"/>
      <c r="B33" s="276"/>
      <c r="C33" s="434" t="s">
        <v>325</v>
      </c>
      <c r="D33" s="159"/>
      <c r="E33" s="288" t="s">
        <v>295</v>
      </c>
      <c r="F33" s="289">
        <v>0</v>
      </c>
      <c r="G33" s="347" t="s">
        <v>295</v>
      </c>
      <c r="H33" s="122"/>
      <c r="I33" s="288">
        <v>1</v>
      </c>
      <c r="J33" s="289">
        <v>23000</v>
      </c>
      <c r="K33" s="290">
        <f t="shared" si="14"/>
        <v>23000</v>
      </c>
      <c r="L33" s="122"/>
      <c r="M33" s="288">
        <v>1</v>
      </c>
      <c r="N33" s="289">
        <f t="shared" si="20"/>
        <v>23460</v>
      </c>
      <c r="O33" s="290">
        <f t="shared" si="15"/>
        <v>23460</v>
      </c>
      <c r="P33" s="122"/>
      <c r="Q33" s="288">
        <v>1</v>
      </c>
      <c r="R33" s="289">
        <f t="shared" si="21"/>
        <v>23929.200000000001</v>
      </c>
      <c r="S33" s="290">
        <f t="shared" si="16"/>
        <v>23929.200000000001</v>
      </c>
      <c r="T33" s="122"/>
      <c r="U33" s="288">
        <v>1</v>
      </c>
      <c r="V33" s="289">
        <f t="shared" si="22"/>
        <v>24407.784</v>
      </c>
      <c r="W33" s="290">
        <f t="shared" si="17"/>
        <v>24407.784</v>
      </c>
      <c r="X33" s="122"/>
      <c r="Y33" s="288">
        <v>1</v>
      </c>
      <c r="Z33" s="289">
        <f t="shared" si="23"/>
        <v>24895.939679999999</v>
      </c>
      <c r="AA33" s="290">
        <f t="shared" si="18"/>
        <v>24895.939679999999</v>
      </c>
      <c r="AB33" s="277"/>
      <c r="AC33" s="277"/>
      <c r="AD33" s="275"/>
      <c r="AE33" s="275"/>
    </row>
    <row r="34" spans="1:31" ht="15.75" customHeight="1" x14ac:dyDescent="0.2">
      <c r="A34" s="276"/>
      <c r="B34" s="276"/>
      <c r="C34" s="434" t="s">
        <v>326</v>
      </c>
      <c r="D34" s="159"/>
      <c r="E34" s="288"/>
      <c r="F34" s="289">
        <v>0</v>
      </c>
      <c r="G34" s="290">
        <f t="shared" si="19"/>
        <v>0</v>
      </c>
      <c r="H34" s="122"/>
      <c r="I34" s="288">
        <v>2</v>
      </c>
      <c r="J34" s="289">
        <v>23000</v>
      </c>
      <c r="K34" s="290">
        <f t="shared" si="14"/>
        <v>46000</v>
      </c>
      <c r="L34" s="122"/>
      <c r="M34" s="288">
        <v>2</v>
      </c>
      <c r="N34" s="289">
        <f t="shared" si="20"/>
        <v>23460</v>
      </c>
      <c r="O34" s="290">
        <f t="shared" si="15"/>
        <v>46920</v>
      </c>
      <c r="P34" s="122"/>
      <c r="Q34" s="288">
        <v>2</v>
      </c>
      <c r="R34" s="289">
        <f t="shared" si="21"/>
        <v>23929.200000000001</v>
      </c>
      <c r="S34" s="290">
        <f t="shared" si="16"/>
        <v>47858.400000000001</v>
      </c>
      <c r="T34" s="122"/>
      <c r="U34" s="288">
        <v>2</v>
      </c>
      <c r="V34" s="289">
        <f t="shared" si="22"/>
        <v>24407.784</v>
      </c>
      <c r="W34" s="290">
        <f t="shared" si="17"/>
        <v>48815.567999999999</v>
      </c>
      <c r="X34" s="122"/>
      <c r="Y34" s="288">
        <v>2</v>
      </c>
      <c r="Z34" s="289">
        <f t="shared" si="23"/>
        <v>24895.939679999999</v>
      </c>
      <c r="AA34" s="290">
        <f t="shared" si="18"/>
        <v>49791.879359999999</v>
      </c>
      <c r="AB34" s="277"/>
      <c r="AC34" s="277"/>
      <c r="AD34" s="275"/>
      <c r="AE34" s="275"/>
    </row>
    <row r="35" spans="1:31" ht="15.75" customHeight="1" x14ac:dyDescent="0.2">
      <c r="A35" s="276"/>
      <c r="B35" s="276"/>
      <c r="C35" s="434" t="s">
        <v>327</v>
      </c>
      <c r="D35" s="159"/>
      <c r="E35" s="288"/>
      <c r="F35" s="289">
        <v>0</v>
      </c>
      <c r="G35" s="290">
        <f t="shared" si="19"/>
        <v>0</v>
      </c>
      <c r="H35" s="122"/>
      <c r="I35" s="288">
        <v>1</v>
      </c>
      <c r="J35" s="289">
        <v>35000</v>
      </c>
      <c r="K35" s="290">
        <f t="shared" si="14"/>
        <v>35000</v>
      </c>
      <c r="L35" s="122"/>
      <c r="M35" s="288">
        <v>1</v>
      </c>
      <c r="N35" s="289">
        <f t="shared" si="20"/>
        <v>35700</v>
      </c>
      <c r="O35" s="290">
        <f t="shared" si="15"/>
        <v>35700</v>
      </c>
      <c r="P35" s="122"/>
      <c r="Q35" s="288">
        <v>1</v>
      </c>
      <c r="R35" s="289">
        <f t="shared" si="21"/>
        <v>36414</v>
      </c>
      <c r="S35" s="290">
        <f t="shared" si="16"/>
        <v>36414</v>
      </c>
      <c r="T35" s="122"/>
      <c r="U35" s="288">
        <v>1</v>
      </c>
      <c r="V35" s="289">
        <f t="shared" si="22"/>
        <v>37142.28</v>
      </c>
      <c r="W35" s="290">
        <f t="shared" si="17"/>
        <v>37142.28</v>
      </c>
      <c r="X35" s="122"/>
      <c r="Y35" s="288">
        <v>1</v>
      </c>
      <c r="Z35" s="289">
        <f t="shared" si="23"/>
        <v>37885.125599999999</v>
      </c>
      <c r="AA35" s="290">
        <f t="shared" si="18"/>
        <v>37885.125599999999</v>
      </c>
      <c r="AB35" s="277"/>
      <c r="AC35" s="277"/>
      <c r="AD35" s="275"/>
      <c r="AE35" s="275"/>
    </row>
    <row r="36" spans="1:31" ht="15.75" customHeight="1" x14ac:dyDescent="0.2">
      <c r="A36" s="276"/>
      <c r="B36" s="276"/>
      <c r="C36" s="287" t="s">
        <v>328</v>
      </c>
      <c r="D36" s="159"/>
      <c r="E36" s="288"/>
      <c r="F36" s="289">
        <v>0</v>
      </c>
      <c r="G36" s="290">
        <f t="shared" si="19"/>
        <v>0</v>
      </c>
      <c r="H36" s="122"/>
      <c r="I36" s="288">
        <v>1</v>
      </c>
      <c r="J36" s="289">
        <v>51000</v>
      </c>
      <c r="K36" s="290">
        <f t="shared" si="14"/>
        <v>51000</v>
      </c>
      <c r="L36" s="122"/>
      <c r="M36" s="288">
        <v>1</v>
      </c>
      <c r="N36" s="289">
        <f t="shared" si="20"/>
        <v>52020</v>
      </c>
      <c r="O36" s="290">
        <f t="shared" si="15"/>
        <v>52020</v>
      </c>
      <c r="P36" s="122"/>
      <c r="Q36" s="288">
        <v>1</v>
      </c>
      <c r="R36" s="289">
        <f t="shared" si="21"/>
        <v>53060.4</v>
      </c>
      <c r="S36" s="290">
        <f t="shared" si="16"/>
        <v>53060.4</v>
      </c>
      <c r="T36" s="122"/>
      <c r="U36" s="288">
        <v>1</v>
      </c>
      <c r="V36" s="289">
        <f t="shared" si="22"/>
        <v>54121.608</v>
      </c>
      <c r="W36" s="290">
        <f t="shared" si="17"/>
        <v>54121.608</v>
      </c>
      <c r="X36" s="122"/>
      <c r="Y36" s="288">
        <v>1</v>
      </c>
      <c r="Z36" s="289">
        <f t="shared" si="23"/>
        <v>55204.040160000004</v>
      </c>
      <c r="AA36" s="290">
        <f t="shared" si="18"/>
        <v>55204.040160000004</v>
      </c>
      <c r="AB36" s="277"/>
      <c r="AC36" s="277"/>
      <c r="AD36" s="275"/>
      <c r="AE36" s="275"/>
    </row>
    <row r="37" spans="1:31" ht="15.75" customHeight="1" x14ac:dyDescent="0.2">
      <c r="A37" s="276"/>
      <c r="B37" s="276"/>
      <c r="C37" s="287" t="s">
        <v>273</v>
      </c>
      <c r="D37" s="159"/>
      <c r="E37" s="288"/>
      <c r="F37" s="289">
        <v>0</v>
      </c>
      <c r="G37" s="290">
        <f t="shared" si="19"/>
        <v>0</v>
      </c>
      <c r="H37" s="122"/>
      <c r="I37" s="288">
        <v>1</v>
      </c>
      <c r="J37" s="289">
        <v>53000</v>
      </c>
      <c r="K37" s="290">
        <f t="shared" si="14"/>
        <v>53000</v>
      </c>
      <c r="L37" s="122"/>
      <c r="M37" s="288">
        <v>1</v>
      </c>
      <c r="N37" s="289">
        <f t="shared" si="20"/>
        <v>54060</v>
      </c>
      <c r="O37" s="290">
        <f t="shared" si="15"/>
        <v>54060</v>
      </c>
      <c r="P37" s="122"/>
      <c r="Q37" s="288">
        <v>1</v>
      </c>
      <c r="R37" s="289">
        <f t="shared" si="21"/>
        <v>55141.200000000004</v>
      </c>
      <c r="S37" s="290">
        <f t="shared" si="16"/>
        <v>55141.200000000004</v>
      </c>
      <c r="T37" s="122"/>
      <c r="U37" s="288">
        <v>1</v>
      </c>
      <c r="V37" s="289">
        <f t="shared" si="22"/>
        <v>56244.024000000005</v>
      </c>
      <c r="W37" s="290">
        <f t="shared" si="17"/>
        <v>56244.024000000005</v>
      </c>
      <c r="X37" s="122"/>
      <c r="Y37" s="288">
        <v>1</v>
      </c>
      <c r="Z37" s="289">
        <f t="shared" si="23"/>
        <v>57368.904480000005</v>
      </c>
      <c r="AA37" s="290">
        <f t="shared" si="18"/>
        <v>57368.904480000005</v>
      </c>
      <c r="AB37" s="277"/>
      <c r="AC37" s="277"/>
      <c r="AD37" s="275"/>
      <c r="AE37" s="275"/>
    </row>
    <row r="38" spans="1:31" ht="15.75" customHeight="1" x14ac:dyDescent="0.2">
      <c r="A38" s="276"/>
      <c r="B38" s="276"/>
      <c r="C38" s="287"/>
      <c r="D38" s="159"/>
      <c r="E38" s="288"/>
      <c r="F38" s="289">
        <v>0</v>
      </c>
      <c r="G38" s="290">
        <f t="shared" si="19"/>
        <v>0</v>
      </c>
      <c r="H38" s="122"/>
      <c r="I38" s="288" t="s">
        <v>295</v>
      </c>
      <c r="J38" s="289"/>
      <c r="K38" s="290" t="s">
        <v>295</v>
      </c>
      <c r="L38" s="122"/>
      <c r="M38" s="288">
        <v>0</v>
      </c>
      <c r="N38" s="289">
        <f t="shared" ref="N27:N39" si="24">J38*1.03</f>
        <v>0</v>
      </c>
      <c r="O38" s="290">
        <f t="shared" si="15"/>
        <v>0</v>
      </c>
      <c r="P38" s="122"/>
      <c r="Q38" s="288">
        <v>0</v>
      </c>
      <c r="R38" s="289">
        <f t="shared" ref="R27:R41" si="25">N38*1.03</f>
        <v>0</v>
      </c>
      <c r="S38" s="290">
        <f t="shared" si="16"/>
        <v>0</v>
      </c>
      <c r="T38" s="122"/>
      <c r="U38" s="288">
        <v>0</v>
      </c>
      <c r="V38" s="289">
        <f t="shared" ref="V27:V41" si="26">R38*1.03</f>
        <v>0</v>
      </c>
      <c r="W38" s="290">
        <f t="shared" si="17"/>
        <v>0</v>
      </c>
      <c r="X38" s="122"/>
      <c r="Y38" s="288">
        <v>0</v>
      </c>
      <c r="Z38" s="289">
        <f t="shared" ref="Z27:Z41" si="27">V38*1.03</f>
        <v>0</v>
      </c>
      <c r="AA38" s="290">
        <f t="shared" si="18"/>
        <v>0</v>
      </c>
      <c r="AB38" s="277"/>
      <c r="AC38" s="277"/>
      <c r="AD38" s="275"/>
      <c r="AE38" s="275"/>
    </row>
    <row r="39" spans="1:31" ht="15.75" customHeight="1" x14ac:dyDescent="0.2">
      <c r="A39" s="276"/>
      <c r="B39" s="276"/>
      <c r="C39" s="287"/>
      <c r="D39" s="159"/>
      <c r="E39" s="288"/>
      <c r="F39" s="289">
        <v>0</v>
      </c>
      <c r="G39" s="290">
        <f t="shared" si="19"/>
        <v>0</v>
      </c>
      <c r="H39" s="122"/>
      <c r="I39" s="288" t="s">
        <v>295</v>
      </c>
      <c r="J39" s="289"/>
      <c r="K39" s="290" t="s">
        <v>295</v>
      </c>
      <c r="L39" s="122"/>
      <c r="M39" s="288">
        <v>0</v>
      </c>
      <c r="N39" s="289">
        <f t="shared" si="24"/>
        <v>0</v>
      </c>
      <c r="O39" s="290">
        <f t="shared" si="15"/>
        <v>0</v>
      </c>
      <c r="P39" s="122"/>
      <c r="Q39" s="288">
        <v>0</v>
      </c>
      <c r="R39" s="289">
        <f t="shared" si="25"/>
        <v>0</v>
      </c>
      <c r="S39" s="290">
        <f t="shared" si="16"/>
        <v>0</v>
      </c>
      <c r="T39" s="122"/>
      <c r="U39" s="288">
        <v>0</v>
      </c>
      <c r="V39" s="289">
        <f t="shared" si="26"/>
        <v>0</v>
      </c>
      <c r="W39" s="290">
        <f t="shared" si="17"/>
        <v>0</v>
      </c>
      <c r="X39" s="122"/>
      <c r="Y39" s="288">
        <v>0</v>
      </c>
      <c r="Z39" s="289">
        <f t="shared" si="27"/>
        <v>0</v>
      </c>
      <c r="AA39" s="290">
        <f t="shared" si="18"/>
        <v>0</v>
      </c>
      <c r="AB39" s="277"/>
      <c r="AC39" s="277"/>
      <c r="AD39" s="275"/>
      <c r="AE39" s="275"/>
    </row>
    <row r="40" spans="1:31" ht="15.75" customHeight="1" x14ac:dyDescent="0.2">
      <c r="A40" s="276"/>
      <c r="B40" s="276"/>
      <c r="C40" s="287"/>
      <c r="D40" s="159"/>
      <c r="E40" s="288"/>
      <c r="F40" s="289">
        <v>0</v>
      </c>
      <c r="G40" s="290">
        <f t="shared" si="19"/>
        <v>0</v>
      </c>
      <c r="H40" s="122"/>
      <c r="I40" s="288"/>
      <c r="J40" s="289" t="s">
        <v>295</v>
      </c>
      <c r="K40" s="290" t="s">
        <v>295</v>
      </c>
      <c r="L40" s="122"/>
      <c r="M40" s="288">
        <v>0</v>
      </c>
      <c r="N40" s="289">
        <v>0</v>
      </c>
      <c r="O40" s="290">
        <f t="shared" si="15"/>
        <v>0</v>
      </c>
      <c r="P40" s="122"/>
      <c r="Q40" s="288"/>
      <c r="R40" s="289">
        <f t="shared" si="25"/>
        <v>0</v>
      </c>
      <c r="S40" s="290">
        <f t="shared" si="16"/>
        <v>0</v>
      </c>
      <c r="T40" s="122"/>
      <c r="U40" s="288"/>
      <c r="V40" s="289">
        <f t="shared" si="26"/>
        <v>0</v>
      </c>
      <c r="W40" s="290">
        <f t="shared" si="17"/>
        <v>0</v>
      </c>
      <c r="X40" s="122"/>
      <c r="Y40" s="288"/>
      <c r="Z40" s="289">
        <f t="shared" si="27"/>
        <v>0</v>
      </c>
      <c r="AA40" s="290">
        <f t="shared" si="18"/>
        <v>0</v>
      </c>
      <c r="AB40" s="277"/>
      <c r="AC40" s="277"/>
      <c r="AD40" s="275"/>
      <c r="AE40" s="275"/>
    </row>
    <row r="41" spans="1:31" ht="15.75" customHeight="1" x14ac:dyDescent="0.2">
      <c r="A41" s="276"/>
      <c r="B41" s="276"/>
      <c r="C41" s="287"/>
      <c r="D41" s="159"/>
      <c r="E41" s="288"/>
      <c r="F41" s="289">
        <v>0</v>
      </c>
      <c r="G41" s="290">
        <f t="shared" si="19"/>
        <v>0</v>
      </c>
      <c r="H41" s="122"/>
      <c r="I41" s="288"/>
      <c r="J41" s="289" t="s">
        <v>295</v>
      </c>
      <c r="K41" s="290" t="s">
        <v>295</v>
      </c>
      <c r="L41" s="122"/>
      <c r="M41" s="288"/>
      <c r="N41" s="289">
        <v>0</v>
      </c>
      <c r="O41" s="290">
        <f t="shared" si="15"/>
        <v>0</v>
      </c>
      <c r="P41" s="122"/>
      <c r="Q41" s="288"/>
      <c r="R41" s="289">
        <f t="shared" si="25"/>
        <v>0</v>
      </c>
      <c r="S41" s="290">
        <f t="shared" si="16"/>
        <v>0</v>
      </c>
      <c r="T41" s="122"/>
      <c r="U41" s="288"/>
      <c r="V41" s="289">
        <f t="shared" si="26"/>
        <v>0</v>
      </c>
      <c r="W41" s="290">
        <f t="shared" si="17"/>
        <v>0</v>
      </c>
      <c r="X41" s="122"/>
      <c r="Y41" s="288"/>
      <c r="Z41" s="289">
        <f t="shared" si="27"/>
        <v>0</v>
      </c>
      <c r="AA41" s="290">
        <f t="shared" si="18"/>
        <v>0</v>
      </c>
      <c r="AB41" s="277"/>
      <c r="AC41" s="277"/>
      <c r="AD41" s="275"/>
      <c r="AE41" s="275"/>
    </row>
    <row r="42" spans="1:31" ht="15.75" customHeight="1" x14ac:dyDescent="0.2">
      <c r="A42" s="276"/>
      <c r="B42" s="276"/>
      <c r="C42" s="294" t="s">
        <v>274</v>
      </c>
      <c r="D42" s="195"/>
      <c r="E42" s="279">
        <f>SUM(E27:E41)</f>
        <v>0</v>
      </c>
      <c r="F42" s="295"/>
      <c r="G42" s="296">
        <f>SUM(G27:G41)</f>
        <v>0</v>
      </c>
      <c r="H42" s="163"/>
      <c r="I42" s="279">
        <f>SUM(I27:I41)</f>
        <v>14</v>
      </c>
      <c r="J42" s="295"/>
      <c r="K42" s="296">
        <f>SUM(K27:K41)</f>
        <v>429000</v>
      </c>
      <c r="L42" s="163"/>
      <c r="M42" s="279">
        <f>SUM(M27:M41)</f>
        <v>14</v>
      </c>
      <c r="N42" s="295"/>
      <c r="O42" s="296">
        <f>SUM(O27:O41)</f>
        <v>437580</v>
      </c>
      <c r="P42" s="163"/>
      <c r="Q42" s="279">
        <f>SUM(Q27:Q41)</f>
        <v>14</v>
      </c>
      <c r="R42" s="295"/>
      <c r="S42" s="296">
        <f>SUM(S27:S41)</f>
        <v>446331.60000000003</v>
      </c>
      <c r="T42" s="163"/>
      <c r="U42" s="279">
        <f>SUM(U27:U41)</f>
        <v>14</v>
      </c>
      <c r="V42" s="295"/>
      <c r="W42" s="296">
        <f>SUM(W27:W41)</f>
        <v>455258.23199999996</v>
      </c>
      <c r="X42" s="163"/>
      <c r="Y42" s="279">
        <f>SUM(Y27:Y41)</f>
        <v>14</v>
      </c>
      <c r="Z42" s="295"/>
      <c r="AA42" s="296">
        <f>SUM(AA27:AA41)</f>
        <v>464363.39664000005</v>
      </c>
      <c r="AB42" s="277"/>
      <c r="AC42" s="277"/>
      <c r="AD42" s="275"/>
      <c r="AE42" s="275"/>
    </row>
    <row r="43" spans="1:31" ht="15.75" customHeight="1" x14ac:dyDescent="0.2">
      <c r="A43" s="276"/>
      <c r="B43" s="276"/>
      <c r="C43" s="298"/>
      <c r="D43" s="195"/>
      <c r="E43" s="237"/>
      <c r="F43" s="120"/>
      <c r="G43" s="299">
        <f>SUM(G24,G42)</f>
        <v>0</v>
      </c>
      <c r="H43" s="163"/>
      <c r="I43" s="237"/>
      <c r="J43" s="172"/>
      <c r="K43" s="300">
        <f>SUM(K24,K42)</f>
        <v>837000</v>
      </c>
      <c r="L43" s="163"/>
      <c r="M43" s="237"/>
      <c r="N43" s="172"/>
      <c r="O43" s="299">
        <f>SUM(O24,O42)</f>
        <v>857820</v>
      </c>
      <c r="P43" s="121"/>
      <c r="Q43" s="237"/>
      <c r="R43" s="172"/>
      <c r="S43" s="299">
        <f>SUM(S24,S42)</f>
        <v>874976.4</v>
      </c>
      <c r="T43" s="163"/>
      <c r="U43" s="237"/>
      <c r="V43" s="172"/>
      <c r="W43" s="299">
        <f>SUM(W24,W42)</f>
        <v>929966.94</v>
      </c>
      <c r="X43" s="163"/>
      <c r="Y43" s="237"/>
      <c r="Z43" s="122"/>
      <c r="AA43" s="299">
        <f>SUM(AA24,AA42)</f>
        <v>948566.2788000002</v>
      </c>
      <c r="AB43" s="277"/>
      <c r="AC43" s="277"/>
      <c r="AD43" s="275"/>
      <c r="AE43" s="275"/>
    </row>
    <row r="44" spans="1:31" ht="15.75" customHeight="1" x14ac:dyDescent="0.2">
      <c r="A44" s="276"/>
      <c r="B44" s="276"/>
      <c r="C44" s="301"/>
      <c r="D44" s="163"/>
      <c r="E44" s="302"/>
      <c r="F44" s="283" t="s">
        <v>275</v>
      </c>
      <c r="G44" s="279" t="s">
        <v>268</v>
      </c>
      <c r="H44" s="163"/>
      <c r="I44" s="302"/>
      <c r="J44" s="283" t="s">
        <v>275</v>
      </c>
      <c r="K44" s="279" t="s">
        <v>268</v>
      </c>
      <c r="L44" s="163"/>
      <c r="M44" s="302"/>
      <c r="N44" s="283" t="s">
        <v>275</v>
      </c>
      <c r="O44" s="279" t="s">
        <v>268</v>
      </c>
      <c r="P44" s="163"/>
      <c r="Q44" s="302"/>
      <c r="R44" s="283" t="s">
        <v>275</v>
      </c>
      <c r="S44" s="279" t="s">
        <v>268</v>
      </c>
      <c r="T44" s="163"/>
      <c r="U44" s="302"/>
      <c r="V44" s="283" t="s">
        <v>275</v>
      </c>
      <c r="W44" s="279" t="s">
        <v>268</v>
      </c>
      <c r="X44" s="163"/>
      <c r="Y44" s="302"/>
      <c r="Z44" s="283" t="s">
        <v>275</v>
      </c>
      <c r="AA44" s="283" t="s">
        <v>268</v>
      </c>
      <c r="AB44" s="277"/>
      <c r="AC44" s="277"/>
      <c r="AD44" s="275"/>
      <c r="AE44" s="275"/>
    </row>
    <row r="45" spans="1:31" ht="15.75" customHeight="1" x14ac:dyDescent="0.2">
      <c r="A45" s="276"/>
      <c r="B45" s="276"/>
      <c r="C45" s="284" t="s">
        <v>276</v>
      </c>
      <c r="D45" s="285"/>
      <c r="E45" s="204"/>
      <c r="F45" s="172"/>
      <c r="G45" s="303"/>
      <c r="H45" s="122"/>
      <c r="I45" s="204"/>
      <c r="J45" s="122"/>
      <c r="K45" s="165"/>
      <c r="L45" s="122"/>
      <c r="M45" s="204"/>
      <c r="N45" s="122"/>
      <c r="O45" s="165"/>
      <c r="P45" s="122"/>
      <c r="Q45" s="204"/>
      <c r="R45" s="122"/>
      <c r="S45" s="165"/>
      <c r="T45" s="122"/>
      <c r="U45" s="204"/>
      <c r="V45" s="122"/>
      <c r="W45" s="165"/>
      <c r="X45" s="122"/>
      <c r="Y45" s="204"/>
      <c r="Z45" s="122"/>
      <c r="AA45" s="165"/>
      <c r="AB45" s="277"/>
      <c r="AC45" s="277"/>
      <c r="AD45" s="275"/>
      <c r="AE45" s="275"/>
    </row>
    <row r="46" spans="1:31" ht="15.75" customHeight="1" x14ac:dyDescent="0.2">
      <c r="A46" s="276"/>
      <c r="B46" s="276"/>
      <c r="C46" s="304" t="s">
        <v>277</v>
      </c>
      <c r="D46" s="159"/>
      <c r="E46" s="123"/>
      <c r="F46" s="305" t="s">
        <v>298</v>
      </c>
      <c r="G46" s="306" t="e">
        <f>(E24+E42)*F46</f>
        <v>#VALUE!</v>
      </c>
      <c r="H46" s="122"/>
      <c r="I46" s="123"/>
      <c r="J46" s="307">
        <v>7800</v>
      </c>
      <c r="K46" s="308">
        <f>(I24+I42)*J46</f>
        <v>191100</v>
      </c>
      <c r="L46" s="122"/>
      <c r="M46" s="123"/>
      <c r="N46" s="307">
        <v>7800</v>
      </c>
      <c r="O46" s="308">
        <f>(M24+M42)*N46</f>
        <v>191100</v>
      </c>
      <c r="P46" s="122"/>
      <c r="Q46" s="123"/>
      <c r="R46" s="307">
        <v>7800</v>
      </c>
      <c r="S46" s="308">
        <f>(Q24+Q42)*R46</f>
        <v>191100</v>
      </c>
      <c r="T46" s="122"/>
      <c r="U46" s="123"/>
      <c r="V46" s="307">
        <v>7800</v>
      </c>
      <c r="W46" s="308">
        <f>(U24+U42)*V46</f>
        <v>198900</v>
      </c>
      <c r="X46" s="122"/>
      <c r="Y46" s="123"/>
      <c r="Z46" s="307">
        <v>7800</v>
      </c>
      <c r="AA46" s="308">
        <f>(Y24+Y42)*Z46</f>
        <v>198900</v>
      </c>
      <c r="AB46" s="277"/>
      <c r="AC46" s="277"/>
      <c r="AD46" s="275"/>
      <c r="AE46" s="275"/>
    </row>
    <row r="47" spans="1:31" ht="15.75" customHeight="1" x14ac:dyDescent="0.2">
      <c r="A47" s="276"/>
      <c r="B47" s="276"/>
      <c r="C47" s="304" t="s">
        <v>278</v>
      </c>
      <c r="D47" s="159"/>
      <c r="E47" s="123"/>
      <c r="F47" s="309" t="s">
        <v>298</v>
      </c>
      <c r="G47" s="306" t="e">
        <f t="shared" ref="G47:G50" si="28">G$43*F47</f>
        <v>#VALUE!</v>
      </c>
      <c r="H47" s="122"/>
      <c r="I47" s="123"/>
      <c r="J47" s="309">
        <v>0.09</v>
      </c>
      <c r="K47" s="306">
        <f t="shared" ref="K47:K50" si="29">K$43*J47</f>
        <v>75330</v>
      </c>
      <c r="L47" s="122"/>
      <c r="M47" s="123"/>
      <c r="N47" s="309">
        <v>0.09</v>
      </c>
      <c r="O47" s="306">
        <f t="shared" ref="O47:O50" si="30">O$43*N47</f>
        <v>77203.8</v>
      </c>
      <c r="P47" s="122"/>
      <c r="Q47" s="123"/>
      <c r="R47" s="309">
        <v>0.09</v>
      </c>
      <c r="S47" s="306">
        <f t="shared" ref="S47:S50" si="31">S$43*R47</f>
        <v>78747.876000000004</v>
      </c>
      <c r="T47" s="122"/>
      <c r="U47" s="123"/>
      <c r="V47" s="309">
        <v>0.09</v>
      </c>
      <c r="W47" s="306">
        <f t="shared" ref="W47:W50" si="32">W$43*V47</f>
        <v>83697.02459999999</v>
      </c>
      <c r="X47" s="122"/>
      <c r="Y47" s="123"/>
      <c r="Z47" s="309">
        <v>0.09</v>
      </c>
      <c r="AA47" s="306">
        <f t="shared" ref="AA47:AA50" si="33">AA$43*Z47</f>
        <v>85370.965092000013</v>
      </c>
      <c r="AB47" s="277"/>
      <c r="AC47" s="277"/>
      <c r="AD47" s="275"/>
      <c r="AE47" s="275"/>
    </row>
    <row r="48" spans="1:31" ht="15.75" customHeight="1" x14ac:dyDescent="0.2">
      <c r="A48" s="276"/>
      <c r="B48" s="276"/>
      <c r="C48" s="304" t="s">
        <v>279</v>
      </c>
      <c r="D48" s="159"/>
      <c r="E48" s="123"/>
      <c r="F48" s="310">
        <v>6.2E-2</v>
      </c>
      <c r="G48" s="306">
        <f t="shared" si="28"/>
        <v>0</v>
      </c>
      <c r="H48" s="122"/>
      <c r="I48" s="123"/>
      <c r="J48" s="310">
        <v>6.2E-2</v>
      </c>
      <c r="K48" s="306">
        <f t="shared" si="29"/>
        <v>51894</v>
      </c>
      <c r="L48" s="122"/>
      <c r="M48" s="123"/>
      <c r="N48" s="310">
        <v>6.2E-2</v>
      </c>
      <c r="O48" s="306">
        <f t="shared" si="30"/>
        <v>53184.84</v>
      </c>
      <c r="P48" s="122"/>
      <c r="Q48" s="123"/>
      <c r="R48" s="310">
        <v>6.2E-2</v>
      </c>
      <c r="S48" s="306">
        <f t="shared" si="31"/>
        <v>54248.536800000002</v>
      </c>
      <c r="T48" s="122"/>
      <c r="U48" s="123"/>
      <c r="V48" s="310">
        <v>6.2E-2</v>
      </c>
      <c r="W48" s="306">
        <f t="shared" si="32"/>
        <v>57657.950279999997</v>
      </c>
      <c r="X48" s="122"/>
      <c r="Y48" s="123"/>
      <c r="Z48" s="310">
        <v>6.2E-2</v>
      </c>
      <c r="AA48" s="306">
        <f t="shared" si="33"/>
        <v>58811.10928560001</v>
      </c>
      <c r="AB48" s="277"/>
      <c r="AC48" s="277"/>
      <c r="AD48" s="275"/>
      <c r="AE48" s="275"/>
    </row>
    <row r="49" spans="1:31" ht="15.75" customHeight="1" x14ac:dyDescent="0.2">
      <c r="A49" s="276"/>
      <c r="B49" s="276"/>
      <c r="C49" s="304" t="s">
        <v>280</v>
      </c>
      <c r="D49" s="159"/>
      <c r="E49" s="123"/>
      <c r="F49" s="310">
        <v>1.4500000000000001E-2</v>
      </c>
      <c r="G49" s="306">
        <f t="shared" si="28"/>
        <v>0</v>
      </c>
      <c r="H49" s="122"/>
      <c r="I49" s="123"/>
      <c r="J49" s="310">
        <v>1.4500000000000001E-2</v>
      </c>
      <c r="K49" s="306">
        <f t="shared" si="29"/>
        <v>12136.5</v>
      </c>
      <c r="L49" s="122"/>
      <c r="M49" s="123"/>
      <c r="N49" s="310">
        <v>1.4500000000000001E-2</v>
      </c>
      <c r="O49" s="306">
        <f t="shared" si="30"/>
        <v>12438.390000000001</v>
      </c>
      <c r="P49" s="122"/>
      <c r="Q49" s="123"/>
      <c r="R49" s="310">
        <v>1.4500000000000001E-2</v>
      </c>
      <c r="S49" s="306">
        <f t="shared" si="31"/>
        <v>12687.157800000001</v>
      </c>
      <c r="T49" s="122"/>
      <c r="U49" s="123"/>
      <c r="V49" s="310">
        <v>1.4500000000000001E-2</v>
      </c>
      <c r="W49" s="306">
        <f t="shared" si="32"/>
        <v>13484.520629999999</v>
      </c>
      <c r="X49" s="122"/>
      <c r="Y49" s="123"/>
      <c r="Z49" s="310">
        <v>1.4500000000000001E-2</v>
      </c>
      <c r="AA49" s="306">
        <f t="shared" si="33"/>
        <v>13754.211042600004</v>
      </c>
      <c r="AB49" s="277"/>
      <c r="AC49" s="277"/>
      <c r="AD49" s="275"/>
      <c r="AE49" s="275"/>
    </row>
    <row r="50" spans="1:31" ht="15.75" customHeight="1" x14ac:dyDescent="0.2">
      <c r="A50" s="276"/>
      <c r="B50" s="276"/>
      <c r="C50" s="304" t="s">
        <v>281</v>
      </c>
      <c r="D50" s="159"/>
      <c r="E50" s="123"/>
      <c r="F50" s="310">
        <v>8.9999999999999998E-4</v>
      </c>
      <c r="G50" s="306">
        <f t="shared" si="28"/>
        <v>0</v>
      </c>
      <c r="H50" s="122"/>
      <c r="I50" s="123"/>
      <c r="J50" s="310">
        <v>8.9999999999999998E-4</v>
      </c>
      <c r="K50" s="306">
        <f t="shared" si="29"/>
        <v>753.3</v>
      </c>
      <c r="L50" s="122"/>
      <c r="M50" s="123"/>
      <c r="N50" s="310">
        <v>8.9999999999999998E-4</v>
      </c>
      <c r="O50" s="306">
        <f t="shared" si="30"/>
        <v>772.03800000000001</v>
      </c>
      <c r="P50" s="122"/>
      <c r="Q50" s="123"/>
      <c r="R50" s="310">
        <v>8.9999999999999998E-4</v>
      </c>
      <c r="S50" s="306">
        <f t="shared" si="31"/>
        <v>787.47875999999997</v>
      </c>
      <c r="T50" s="122"/>
      <c r="U50" s="123"/>
      <c r="V50" s="310">
        <v>8.9999999999999998E-4</v>
      </c>
      <c r="W50" s="306">
        <f t="shared" si="32"/>
        <v>836.97024599999997</v>
      </c>
      <c r="X50" s="122"/>
      <c r="Y50" s="123"/>
      <c r="Z50" s="310">
        <v>8.9999999999999998E-4</v>
      </c>
      <c r="AA50" s="306">
        <f t="shared" si="33"/>
        <v>853.70965092000017</v>
      </c>
      <c r="AB50" s="277"/>
      <c r="AC50" s="277"/>
      <c r="AD50" s="275"/>
      <c r="AE50" s="275"/>
    </row>
    <row r="51" spans="1:31" ht="15.75" customHeight="1" x14ac:dyDescent="0.2">
      <c r="A51" s="276"/>
      <c r="B51" s="276"/>
      <c r="C51" s="304"/>
      <c r="D51" s="159"/>
      <c r="E51" s="204"/>
      <c r="F51" s="122"/>
      <c r="G51" s="172"/>
      <c r="H51" s="122"/>
      <c r="I51" s="204"/>
      <c r="J51" s="122"/>
      <c r="K51" s="172"/>
      <c r="L51" s="122"/>
      <c r="M51" s="204"/>
      <c r="N51" s="122"/>
      <c r="O51" s="172"/>
      <c r="P51" s="122"/>
      <c r="Q51" s="204"/>
      <c r="R51" s="122"/>
      <c r="S51" s="172"/>
      <c r="T51" s="122"/>
      <c r="U51" s="204"/>
      <c r="V51" s="122"/>
      <c r="W51" s="172"/>
      <c r="X51" s="122"/>
      <c r="Y51" s="204"/>
      <c r="Z51" s="122"/>
      <c r="AA51" s="172"/>
      <c r="AB51" s="277"/>
      <c r="AC51" s="277"/>
      <c r="AD51" s="275"/>
      <c r="AE51" s="275"/>
    </row>
    <row r="52" spans="1:31" ht="15.75" customHeight="1" x14ac:dyDescent="0.2">
      <c r="A52" s="276"/>
      <c r="B52" s="276"/>
      <c r="C52" s="304" t="s">
        <v>282</v>
      </c>
      <c r="D52" s="159"/>
      <c r="E52" s="311"/>
      <c r="F52" s="303"/>
      <c r="G52" s="305" t="s">
        <v>158</v>
      </c>
      <c r="H52" s="122"/>
      <c r="I52" s="311"/>
      <c r="J52" s="303"/>
      <c r="K52" s="305" t="s">
        <v>158</v>
      </c>
      <c r="L52" s="122"/>
      <c r="M52" s="311"/>
      <c r="N52" s="303"/>
      <c r="O52" s="305" t="s">
        <v>158</v>
      </c>
      <c r="P52" s="122"/>
      <c r="Q52" s="311"/>
      <c r="R52" s="303"/>
      <c r="S52" s="305" t="s">
        <v>158</v>
      </c>
      <c r="T52" s="122"/>
      <c r="U52" s="311"/>
      <c r="V52" s="303"/>
      <c r="W52" s="305" t="s">
        <v>158</v>
      </c>
      <c r="X52" s="122"/>
      <c r="Y52" s="311"/>
      <c r="Z52" s="303"/>
      <c r="AA52" s="305" t="s">
        <v>158</v>
      </c>
      <c r="AB52" s="277"/>
      <c r="AC52" s="277"/>
      <c r="AD52" s="275"/>
      <c r="AE52" s="275"/>
    </row>
    <row r="53" spans="1:31" ht="15.75" customHeight="1" x14ac:dyDescent="0.2">
      <c r="A53" s="276"/>
      <c r="B53" s="312"/>
      <c r="C53" s="313"/>
      <c r="D53" s="313"/>
      <c r="E53" s="180"/>
      <c r="F53" s="120"/>
      <c r="G53" s="120"/>
      <c r="H53" s="120"/>
      <c r="I53" s="120"/>
      <c r="J53" s="120"/>
      <c r="K53" s="120"/>
      <c r="L53" s="120"/>
      <c r="M53" s="120"/>
      <c r="N53" s="120"/>
      <c r="O53" s="120"/>
      <c r="P53" s="120"/>
      <c r="Q53" s="120"/>
      <c r="R53" s="120"/>
      <c r="S53" s="120"/>
      <c r="T53" s="120"/>
      <c r="U53" s="120"/>
      <c r="V53" s="120"/>
      <c r="W53" s="120"/>
      <c r="X53" s="120"/>
      <c r="Y53" s="120"/>
      <c r="Z53" s="120"/>
      <c r="AA53" s="120"/>
      <c r="AB53" s="181"/>
      <c r="AC53" s="277"/>
      <c r="AD53" s="275"/>
      <c r="AE53" s="275"/>
    </row>
    <row r="54" spans="1:31" ht="15.75" customHeight="1" x14ac:dyDescent="0.2">
      <c r="A54" s="276"/>
      <c r="B54" s="159"/>
      <c r="C54" s="195"/>
      <c r="D54" s="195"/>
      <c r="E54" s="159"/>
      <c r="F54" s="163"/>
      <c r="G54" s="163"/>
      <c r="H54" s="163"/>
      <c r="I54" s="163"/>
      <c r="J54" s="163"/>
      <c r="K54" s="163"/>
      <c r="L54" s="163"/>
      <c r="M54" s="163"/>
      <c r="N54" s="163"/>
      <c r="O54" s="163"/>
      <c r="P54" s="163"/>
      <c r="Q54" s="163"/>
      <c r="R54" s="163"/>
      <c r="S54" s="163"/>
      <c r="T54" s="163"/>
      <c r="U54" s="163"/>
      <c r="V54" s="163"/>
      <c r="W54" s="163"/>
      <c r="X54" s="163"/>
      <c r="Y54" s="163"/>
      <c r="Z54" s="163"/>
      <c r="AA54" s="163"/>
      <c r="AB54" s="159"/>
      <c r="AC54" s="277"/>
      <c r="AD54" s="275"/>
      <c r="AE54" s="275"/>
    </row>
    <row r="55" spans="1:31" ht="15.75" customHeight="1" x14ac:dyDescent="0.2">
      <c r="A55" s="276"/>
      <c r="B55" s="273"/>
      <c r="C55" s="314"/>
      <c r="D55" s="314"/>
      <c r="E55" s="278"/>
      <c r="F55" s="160"/>
      <c r="G55" s="160"/>
      <c r="H55" s="160"/>
      <c r="I55" s="160"/>
      <c r="J55" s="160"/>
      <c r="K55" s="160"/>
      <c r="L55" s="160"/>
      <c r="M55" s="160"/>
      <c r="N55" s="160"/>
      <c r="O55" s="160"/>
      <c r="P55" s="160"/>
      <c r="Q55" s="160"/>
      <c r="R55" s="160"/>
      <c r="S55" s="160"/>
      <c r="T55" s="160"/>
      <c r="U55" s="160"/>
      <c r="V55" s="160"/>
      <c r="W55" s="160"/>
      <c r="X55" s="160"/>
      <c r="Y55" s="160"/>
      <c r="Z55" s="160"/>
      <c r="AA55" s="160"/>
      <c r="AB55" s="274"/>
      <c r="AC55" s="277"/>
      <c r="AD55" s="275"/>
      <c r="AE55" s="275"/>
    </row>
    <row r="56" spans="1:31" ht="15.75" customHeight="1" x14ac:dyDescent="0.2">
      <c r="A56" s="276"/>
      <c r="B56" s="276"/>
      <c r="C56" s="315" t="s">
        <v>283</v>
      </c>
      <c r="D56" s="195"/>
      <c r="E56" s="429" t="s">
        <v>8</v>
      </c>
      <c r="F56" s="369"/>
      <c r="G56" s="408"/>
      <c r="H56" s="159"/>
      <c r="I56" s="429" t="s">
        <v>170</v>
      </c>
      <c r="J56" s="369"/>
      <c r="K56" s="408"/>
      <c r="L56" s="159"/>
      <c r="M56" s="429" t="s">
        <v>171</v>
      </c>
      <c r="N56" s="369"/>
      <c r="O56" s="408"/>
      <c r="P56" s="159"/>
      <c r="Q56" s="429" t="s">
        <v>172</v>
      </c>
      <c r="R56" s="369"/>
      <c r="S56" s="408"/>
      <c r="T56" s="159"/>
      <c r="U56" s="429" t="s">
        <v>173</v>
      </c>
      <c r="V56" s="369"/>
      <c r="W56" s="408"/>
      <c r="X56" s="159"/>
      <c r="Y56" s="429" t="s">
        <v>174</v>
      </c>
      <c r="Z56" s="369"/>
      <c r="AA56" s="408"/>
      <c r="AB56" s="277"/>
      <c r="AC56" s="277"/>
      <c r="AD56" s="275"/>
      <c r="AE56" s="275"/>
    </row>
    <row r="57" spans="1:31" ht="15.75" customHeight="1" x14ac:dyDescent="0.2">
      <c r="A57" s="276"/>
      <c r="B57" s="276"/>
      <c r="C57" s="195"/>
      <c r="D57" s="195"/>
      <c r="E57" s="235" t="s">
        <v>284</v>
      </c>
      <c r="F57" s="195"/>
      <c r="G57" s="164">
        <f>E24+E42</f>
        <v>0</v>
      </c>
      <c r="H57" s="195"/>
      <c r="I57" s="235" t="s">
        <v>284</v>
      </c>
      <c r="J57" s="195"/>
      <c r="K57" s="164">
        <f>I24+I42</f>
        <v>24.5</v>
      </c>
      <c r="L57" s="195"/>
      <c r="M57" s="235" t="s">
        <v>284</v>
      </c>
      <c r="N57" s="195"/>
      <c r="O57" s="164">
        <f>M24+M42</f>
        <v>24.5</v>
      </c>
      <c r="P57" s="195"/>
      <c r="Q57" s="235" t="s">
        <v>284</v>
      </c>
      <c r="R57" s="195"/>
      <c r="S57" s="164">
        <f>Q24+Q42</f>
        <v>24.5</v>
      </c>
      <c r="T57" s="195"/>
      <c r="U57" s="235" t="s">
        <v>284</v>
      </c>
      <c r="V57" s="195"/>
      <c r="W57" s="164">
        <f>U24+U42</f>
        <v>25.5</v>
      </c>
      <c r="X57" s="195"/>
      <c r="Y57" s="235" t="s">
        <v>284</v>
      </c>
      <c r="Z57" s="195"/>
      <c r="AA57" s="164">
        <f>Y24+Y42</f>
        <v>25.5</v>
      </c>
      <c r="AB57" s="291"/>
      <c r="AC57" s="316"/>
      <c r="AD57" s="292"/>
      <c r="AE57" s="292"/>
    </row>
    <row r="58" spans="1:31" ht="15.75" customHeight="1" x14ac:dyDescent="0.2">
      <c r="A58" s="276"/>
      <c r="B58" s="276"/>
      <c r="C58" s="195"/>
      <c r="D58" s="195"/>
      <c r="E58" s="417" t="s">
        <v>285</v>
      </c>
      <c r="F58" s="382"/>
      <c r="G58" s="317">
        <f>G24+G42</f>
        <v>0</v>
      </c>
      <c r="H58" s="159"/>
      <c r="I58" s="417" t="s">
        <v>285</v>
      </c>
      <c r="J58" s="382"/>
      <c r="K58" s="317">
        <f>K24+K42</f>
        <v>837000</v>
      </c>
      <c r="L58" s="159"/>
      <c r="M58" s="417" t="s">
        <v>285</v>
      </c>
      <c r="N58" s="382"/>
      <c r="O58" s="317">
        <f>O24+O42</f>
        <v>857820</v>
      </c>
      <c r="P58" s="159"/>
      <c r="Q58" s="417" t="s">
        <v>285</v>
      </c>
      <c r="R58" s="382"/>
      <c r="S58" s="317">
        <f>S24+S42</f>
        <v>874976.4</v>
      </c>
      <c r="T58" s="159"/>
      <c r="U58" s="417" t="s">
        <v>285</v>
      </c>
      <c r="V58" s="382"/>
      <c r="W58" s="317">
        <f>W24+W42</f>
        <v>929966.94</v>
      </c>
      <c r="X58" s="159"/>
      <c r="Y58" s="417" t="s">
        <v>285</v>
      </c>
      <c r="Z58" s="382"/>
      <c r="AA58" s="317">
        <f>AA24+AA42</f>
        <v>948566.2788000002</v>
      </c>
      <c r="AB58" s="277"/>
      <c r="AC58" s="277"/>
      <c r="AD58" s="275"/>
      <c r="AE58" s="275"/>
    </row>
    <row r="59" spans="1:31" ht="15.75" customHeight="1" x14ac:dyDescent="0.2">
      <c r="A59" s="276"/>
      <c r="B59" s="276"/>
      <c r="C59" s="195"/>
      <c r="D59" s="195"/>
      <c r="E59" s="417" t="s">
        <v>286</v>
      </c>
      <c r="F59" s="382"/>
      <c r="G59" s="318" t="e">
        <f>SUM(G46:G50)</f>
        <v>#VALUE!</v>
      </c>
      <c r="H59" s="159"/>
      <c r="I59" s="417" t="s">
        <v>286</v>
      </c>
      <c r="J59" s="382"/>
      <c r="K59" s="318">
        <f>SUM(K46:K50)</f>
        <v>331213.8</v>
      </c>
      <c r="L59" s="159"/>
      <c r="M59" s="417" t="s">
        <v>286</v>
      </c>
      <c r="N59" s="382"/>
      <c r="O59" s="318">
        <f>SUM(O46:O50)</f>
        <v>334699.06800000003</v>
      </c>
      <c r="P59" s="159"/>
      <c r="Q59" s="417" t="s">
        <v>286</v>
      </c>
      <c r="R59" s="382"/>
      <c r="S59" s="318">
        <f>SUM(S46:S50)</f>
        <v>337571.04936</v>
      </c>
      <c r="T59" s="159"/>
      <c r="U59" s="417" t="s">
        <v>286</v>
      </c>
      <c r="V59" s="382"/>
      <c r="W59" s="318">
        <f>SUM(W46:W50)</f>
        <v>354576.46575599996</v>
      </c>
      <c r="X59" s="159"/>
      <c r="Y59" s="417" t="s">
        <v>286</v>
      </c>
      <c r="Z59" s="382"/>
      <c r="AA59" s="318">
        <f>SUM(AA46:AA50)</f>
        <v>357689.99507112004</v>
      </c>
      <c r="AB59" s="277"/>
      <c r="AC59" s="277"/>
      <c r="AD59" s="275"/>
      <c r="AE59" s="275"/>
    </row>
    <row r="60" spans="1:31" ht="15.75" customHeight="1" x14ac:dyDescent="0.2">
      <c r="A60" s="276"/>
      <c r="B60" s="276"/>
      <c r="C60" s="195"/>
      <c r="D60" s="195"/>
      <c r="E60" s="417" t="s">
        <v>287</v>
      </c>
      <c r="F60" s="382"/>
      <c r="G60" s="318" t="e">
        <f>SUM(G58:G59)</f>
        <v>#VALUE!</v>
      </c>
      <c r="H60" s="159"/>
      <c r="I60" s="417" t="s">
        <v>287</v>
      </c>
      <c r="J60" s="382"/>
      <c r="K60" s="318">
        <f>K59+K58</f>
        <v>1168213.8</v>
      </c>
      <c r="L60" s="159"/>
      <c r="M60" s="417" t="s">
        <v>287</v>
      </c>
      <c r="N60" s="382"/>
      <c r="O60" s="318">
        <f>O59+O58</f>
        <v>1192519.068</v>
      </c>
      <c r="P60" s="159"/>
      <c r="Q60" s="417" t="s">
        <v>287</v>
      </c>
      <c r="R60" s="382"/>
      <c r="S60" s="318">
        <f>S59+S58</f>
        <v>1212547.44936</v>
      </c>
      <c r="T60" s="159"/>
      <c r="U60" s="417" t="s">
        <v>287</v>
      </c>
      <c r="V60" s="382"/>
      <c r="W60" s="318">
        <f>W59+W58</f>
        <v>1284543.405756</v>
      </c>
      <c r="X60" s="159"/>
      <c r="Y60" s="417" t="s">
        <v>287</v>
      </c>
      <c r="Z60" s="382"/>
      <c r="AA60" s="318">
        <f>SUM(AA58+AA59)</f>
        <v>1306256.2738711203</v>
      </c>
      <c r="AB60" s="277"/>
      <c r="AC60" s="277"/>
      <c r="AD60" s="275"/>
      <c r="AE60" s="275"/>
    </row>
    <row r="61" spans="1:31" ht="15.75" customHeight="1" x14ac:dyDescent="0.2">
      <c r="A61" s="276"/>
      <c r="B61" s="276"/>
      <c r="C61" s="159"/>
      <c r="D61" s="195"/>
      <c r="E61" s="417" t="s">
        <v>288</v>
      </c>
      <c r="F61" s="382"/>
      <c r="G61" s="164" t="s">
        <v>190</v>
      </c>
      <c r="H61" s="122"/>
      <c r="I61" s="417" t="s">
        <v>288</v>
      </c>
      <c r="J61" s="382"/>
      <c r="K61" s="319">
        <f>'Enrollment Projections'!D27/I24</f>
        <v>12.19047619047619</v>
      </c>
      <c r="L61" s="122"/>
      <c r="M61" s="417" t="s">
        <v>288</v>
      </c>
      <c r="N61" s="382"/>
      <c r="O61" s="319">
        <f>'Enrollment Projections'!E27/M24</f>
        <v>12.952380952380953</v>
      </c>
      <c r="P61" s="122"/>
      <c r="Q61" s="417" t="s">
        <v>288</v>
      </c>
      <c r="R61" s="382"/>
      <c r="S61" s="319">
        <f>'Enrollment Projections'!F27/Q24</f>
        <v>13.333333333333334</v>
      </c>
      <c r="T61" s="122"/>
      <c r="U61" s="417" t="s">
        <v>288</v>
      </c>
      <c r="V61" s="382"/>
      <c r="W61" s="319">
        <f>'Enrollment Projections'!G27/U24</f>
        <v>12.347826086956522</v>
      </c>
      <c r="X61" s="122"/>
      <c r="Y61" s="417" t="s">
        <v>288</v>
      </c>
      <c r="Z61" s="382"/>
      <c r="AA61" s="319">
        <f>'Enrollment Projections'!H27/Y24</f>
        <v>12.347826086956522</v>
      </c>
      <c r="AB61" s="277"/>
      <c r="AC61" s="277"/>
      <c r="AD61" s="275"/>
      <c r="AE61" s="275"/>
    </row>
    <row r="62" spans="1:31" ht="15.75" customHeight="1" x14ac:dyDescent="0.2">
      <c r="A62" s="276"/>
      <c r="B62" s="276"/>
      <c r="C62" s="159"/>
      <c r="D62" s="195"/>
      <c r="E62" s="418" t="s">
        <v>289</v>
      </c>
      <c r="F62" s="419"/>
      <c r="G62" s="121" t="s">
        <v>190</v>
      </c>
      <c r="H62" s="122"/>
      <c r="I62" s="418" t="s">
        <v>289</v>
      </c>
      <c r="J62" s="419"/>
      <c r="K62" s="320">
        <f>'Enrollment Projections'!D27/(I42+I24)</f>
        <v>5.2244897959183669</v>
      </c>
      <c r="L62" s="122"/>
      <c r="M62" s="418" t="s">
        <v>289</v>
      </c>
      <c r="N62" s="419"/>
      <c r="O62" s="320">
        <f>'Enrollment Projections'!E27/(M42+M24)</f>
        <v>5.5510204081632653</v>
      </c>
      <c r="P62" s="122"/>
      <c r="Q62" s="418" t="s">
        <v>289</v>
      </c>
      <c r="R62" s="419"/>
      <c r="S62" s="320">
        <f>'Enrollment Projections'!F27/(Q42+Q24)</f>
        <v>5.7142857142857144</v>
      </c>
      <c r="T62" s="122"/>
      <c r="U62" s="418" t="s">
        <v>289</v>
      </c>
      <c r="V62" s="419"/>
      <c r="W62" s="320">
        <f>'Enrollment Projections'!G27/(U24+U42)</f>
        <v>5.5686274509803919</v>
      </c>
      <c r="X62" s="122"/>
      <c r="Y62" s="418" t="s">
        <v>289</v>
      </c>
      <c r="Z62" s="419"/>
      <c r="AA62" s="320">
        <f>'Enrollment Projections'!H27/(Y24+Y42)</f>
        <v>5.5686274509803919</v>
      </c>
      <c r="AB62" s="277"/>
      <c r="AC62" s="277"/>
      <c r="AD62" s="275"/>
      <c r="AE62" s="275"/>
    </row>
    <row r="63" spans="1:31" ht="15.75" customHeight="1" x14ac:dyDescent="0.2">
      <c r="A63" s="276"/>
      <c r="B63" s="312"/>
      <c r="C63" s="321"/>
      <c r="D63" s="321"/>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1"/>
      <c r="AC63" s="277"/>
      <c r="AD63" s="275"/>
      <c r="AE63" s="275"/>
    </row>
    <row r="64" spans="1:31" ht="15.75" customHeight="1" x14ac:dyDescent="0.2">
      <c r="A64" s="276"/>
      <c r="B64" s="159"/>
      <c r="C64" s="322"/>
      <c r="D64" s="322"/>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277"/>
      <c r="AD64" s="275"/>
      <c r="AE64" s="275"/>
    </row>
    <row r="65" spans="1:31" ht="15.75" customHeight="1" x14ac:dyDescent="0.2">
      <c r="A65" s="276"/>
      <c r="B65" s="420" t="s">
        <v>255</v>
      </c>
      <c r="C65" s="381"/>
      <c r="D65" s="381"/>
      <c r="E65" s="381"/>
      <c r="F65" s="381"/>
      <c r="G65" s="381"/>
      <c r="H65" s="381"/>
      <c r="I65" s="381"/>
      <c r="J65" s="381"/>
      <c r="K65" s="381"/>
      <c r="L65" s="381"/>
      <c r="M65" s="381"/>
      <c r="N65" s="381"/>
      <c r="O65" s="381"/>
      <c r="P65" s="381"/>
      <c r="Q65" s="382"/>
      <c r="R65" s="159"/>
      <c r="S65" s="159"/>
      <c r="T65" s="159"/>
      <c r="U65" s="159"/>
      <c r="V65" s="159"/>
      <c r="W65" s="159"/>
      <c r="X65" s="159"/>
      <c r="Y65" s="159"/>
      <c r="Z65" s="159"/>
      <c r="AA65" s="159"/>
      <c r="AB65" s="159"/>
      <c r="AC65" s="277"/>
      <c r="AD65" s="275"/>
      <c r="AE65" s="275"/>
    </row>
    <row r="66" spans="1:31" ht="15.75" customHeight="1" x14ac:dyDescent="0.2">
      <c r="A66" s="276"/>
      <c r="B66" s="421"/>
      <c r="C66" s="422"/>
      <c r="D66" s="422"/>
      <c r="E66" s="422"/>
      <c r="F66" s="422"/>
      <c r="G66" s="422"/>
      <c r="H66" s="422"/>
      <c r="I66" s="422"/>
      <c r="J66" s="422"/>
      <c r="K66" s="422"/>
      <c r="L66" s="422"/>
      <c r="M66" s="422"/>
      <c r="N66" s="422"/>
      <c r="O66" s="422"/>
      <c r="P66" s="422"/>
      <c r="Q66" s="422"/>
      <c r="R66" s="422"/>
      <c r="S66" s="422"/>
      <c r="T66" s="422"/>
      <c r="U66" s="422"/>
      <c r="V66" s="423"/>
      <c r="W66" s="159"/>
      <c r="X66" s="159"/>
      <c r="Y66" s="159"/>
      <c r="Z66" s="159"/>
      <c r="AA66" s="159"/>
      <c r="AB66" s="159"/>
      <c r="AC66" s="277"/>
      <c r="AD66" s="275"/>
      <c r="AE66" s="275"/>
    </row>
    <row r="67" spans="1:31" ht="15.75" customHeight="1" x14ac:dyDescent="0.2">
      <c r="A67" s="276"/>
      <c r="B67" s="424"/>
      <c r="C67" s="385"/>
      <c r="D67" s="385"/>
      <c r="E67" s="385"/>
      <c r="F67" s="385"/>
      <c r="G67" s="385"/>
      <c r="H67" s="385"/>
      <c r="I67" s="385"/>
      <c r="J67" s="385"/>
      <c r="K67" s="385"/>
      <c r="L67" s="385"/>
      <c r="M67" s="385"/>
      <c r="N67" s="385"/>
      <c r="O67" s="385"/>
      <c r="P67" s="385"/>
      <c r="Q67" s="385"/>
      <c r="R67" s="385"/>
      <c r="S67" s="385"/>
      <c r="T67" s="385"/>
      <c r="U67" s="385"/>
      <c r="V67" s="425"/>
      <c r="W67" s="159"/>
      <c r="X67" s="159"/>
      <c r="Y67" s="159"/>
      <c r="Z67" s="159"/>
      <c r="AA67" s="159"/>
      <c r="AB67" s="159"/>
      <c r="AC67" s="277"/>
      <c r="AD67" s="275"/>
      <c r="AE67" s="275"/>
    </row>
    <row r="68" spans="1:31" ht="15.75" customHeight="1" x14ac:dyDescent="0.2">
      <c r="A68" s="276"/>
      <c r="B68" s="424"/>
      <c r="C68" s="385"/>
      <c r="D68" s="385"/>
      <c r="E68" s="385"/>
      <c r="F68" s="385"/>
      <c r="G68" s="385"/>
      <c r="H68" s="385"/>
      <c r="I68" s="385"/>
      <c r="J68" s="385"/>
      <c r="K68" s="385"/>
      <c r="L68" s="385"/>
      <c r="M68" s="385"/>
      <c r="N68" s="385"/>
      <c r="O68" s="385"/>
      <c r="P68" s="385"/>
      <c r="Q68" s="385"/>
      <c r="R68" s="385"/>
      <c r="S68" s="385"/>
      <c r="T68" s="385"/>
      <c r="U68" s="385"/>
      <c r="V68" s="425"/>
      <c r="W68" s="159"/>
      <c r="X68" s="159"/>
      <c r="Y68" s="159"/>
      <c r="Z68" s="159"/>
      <c r="AA68" s="159"/>
      <c r="AB68" s="159"/>
      <c r="AC68" s="277"/>
      <c r="AD68" s="275"/>
      <c r="AE68" s="275"/>
    </row>
    <row r="69" spans="1:31" ht="15.75" customHeight="1" x14ac:dyDescent="0.2">
      <c r="A69" s="276"/>
      <c r="B69" s="426"/>
      <c r="C69" s="427"/>
      <c r="D69" s="427"/>
      <c r="E69" s="427"/>
      <c r="F69" s="427"/>
      <c r="G69" s="427"/>
      <c r="H69" s="427"/>
      <c r="I69" s="427"/>
      <c r="J69" s="427"/>
      <c r="K69" s="427"/>
      <c r="L69" s="427"/>
      <c r="M69" s="427"/>
      <c r="N69" s="427"/>
      <c r="O69" s="427"/>
      <c r="P69" s="427"/>
      <c r="Q69" s="427"/>
      <c r="R69" s="427"/>
      <c r="S69" s="427"/>
      <c r="T69" s="427"/>
      <c r="U69" s="427"/>
      <c r="V69" s="428"/>
      <c r="W69" s="159"/>
      <c r="X69" s="159"/>
      <c r="Y69" s="159"/>
      <c r="Z69" s="159"/>
      <c r="AA69" s="159"/>
      <c r="AB69" s="159"/>
      <c r="AC69" s="277"/>
      <c r="AD69" s="275"/>
      <c r="AE69" s="275"/>
    </row>
    <row r="70" spans="1:31" ht="15.75" customHeight="1" x14ac:dyDescent="0.2">
      <c r="A70" s="276"/>
      <c r="B70" s="393" t="s">
        <v>290</v>
      </c>
      <c r="C70" s="381"/>
      <c r="D70" s="381"/>
      <c r="E70" s="381"/>
      <c r="F70" s="381"/>
      <c r="G70" s="381"/>
      <c r="H70" s="381"/>
      <c r="I70" s="381"/>
      <c r="J70" s="381"/>
      <c r="K70" s="381"/>
      <c r="L70" s="381"/>
      <c r="M70" s="381"/>
      <c r="N70" s="381"/>
      <c r="O70" s="381"/>
      <c r="P70" s="381"/>
      <c r="Q70" s="381"/>
      <c r="R70" s="381"/>
      <c r="S70" s="381"/>
      <c r="T70" s="381"/>
      <c r="U70" s="381"/>
      <c r="V70" s="382"/>
      <c r="W70" s="159"/>
      <c r="X70" s="159"/>
      <c r="Y70" s="159"/>
      <c r="Z70" s="159"/>
      <c r="AA70" s="159"/>
      <c r="AB70" s="159"/>
      <c r="AC70" s="277"/>
      <c r="AD70" s="275"/>
      <c r="AE70" s="275"/>
    </row>
    <row r="71" spans="1:31" ht="15.75" customHeight="1" x14ac:dyDescent="0.2">
      <c r="A71" s="276"/>
      <c r="B71" s="393" t="s">
        <v>291</v>
      </c>
      <c r="C71" s="381"/>
      <c r="D71" s="381"/>
      <c r="E71" s="381"/>
      <c r="F71" s="381"/>
      <c r="G71" s="381"/>
      <c r="H71" s="381"/>
      <c r="I71" s="381"/>
      <c r="J71" s="381"/>
      <c r="K71" s="381"/>
      <c r="L71" s="381"/>
      <c r="M71" s="381"/>
      <c r="N71" s="381"/>
      <c r="O71" s="381"/>
      <c r="P71" s="381"/>
      <c r="Q71" s="381"/>
      <c r="R71" s="381"/>
      <c r="S71" s="381"/>
      <c r="T71" s="381"/>
      <c r="U71" s="381"/>
      <c r="V71" s="382"/>
      <c r="W71" s="159"/>
      <c r="X71" s="159"/>
      <c r="Y71" s="159"/>
      <c r="Z71" s="159"/>
      <c r="AA71" s="159"/>
      <c r="AB71" s="159"/>
      <c r="AC71" s="277"/>
      <c r="AD71" s="275"/>
      <c r="AE71" s="275"/>
    </row>
    <row r="72" spans="1:31" ht="15.75" customHeight="1" x14ac:dyDescent="0.2">
      <c r="A72" s="276"/>
      <c r="B72" s="393" t="s">
        <v>292</v>
      </c>
      <c r="C72" s="381"/>
      <c r="D72" s="381"/>
      <c r="E72" s="381"/>
      <c r="F72" s="381"/>
      <c r="G72" s="381"/>
      <c r="H72" s="381"/>
      <c r="I72" s="381"/>
      <c r="J72" s="381"/>
      <c r="K72" s="381"/>
      <c r="L72" s="381"/>
      <c r="M72" s="381"/>
      <c r="N72" s="381"/>
      <c r="O72" s="381"/>
      <c r="P72" s="381"/>
      <c r="Q72" s="381"/>
      <c r="R72" s="381"/>
      <c r="S72" s="381"/>
      <c r="T72" s="381"/>
      <c r="U72" s="381"/>
      <c r="V72" s="382"/>
      <c r="W72" s="159"/>
      <c r="X72" s="159"/>
      <c r="Y72" s="159"/>
      <c r="Z72" s="159"/>
      <c r="AA72" s="159"/>
      <c r="AB72" s="159"/>
      <c r="AC72" s="277"/>
      <c r="AD72" s="275"/>
      <c r="AE72" s="275"/>
    </row>
    <row r="73" spans="1:31" ht="15.75" customHeight="1" x14ac:dyDescent="0.2">
      <c r="A73" s="276"/>
      <c r="B73" s="393" t="s">
        <v>293</v>
      </c>
      <c r="C73" s="381"/>
      <c r="D73" s="381"/>
      <c r="E73" s="381"/>
      <c r="F73" s="381"/>
      <c r="G73" s="381"/>
      <c r="H73" s="381"/>
      <c r="I73" s="381"/>
      <c r="J73" s="381"/>
      <c r="K73" s="381"/>
      <c r="L73" s="381"/>
      <c r="M73" s="381"/>
      <c r="N73" s="381"/>
      <c r="O73" s="381"/>
      <c r="P73" s="381"/>
      <c r="Q73" s="381"/>
      <c r="R73" s="381"/>
      <c r="S73" s="381"/>
      <c r="T73" s="381"/>
      <c r="U73" s="381"/>
      <c r="V73" s="382"/>
      <c r="W73" s="159"/>
      <c r="X73" s="159"/>
      <c r="Y73" s="159"/>
      <c r="Z73" s="159"/>
      <c r="AA73" s="159"/>
      <c r="AB73" s="159"/>
      <c r="AC73" s="277"/>
      <c r="AD73" s="275"/>
      <c r="AE73" s="275"/>
    </row>
    <row r="74" spans="1:31" ht="15.75" customHeight="1" x14ac:dyDescent="0.2">
      <c r="A74" s="312"/>
      <c r="B74" s="180" t="s">
        <v>294</v>
      </c>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1"/>
      <c r="AD74" s="275"/>
      <c r="AE74" s="275"/>
    </row>
    <row r="75" spans="1:31" ht="15.75" customHeight="1" x14ac:dyDescent="0.15"/>
    <row r="76" spans="1:31" ht="15.75" customHeight="1" x14ac:dyDescent="0.15"/>
    <row r="77" spans="1:31" ht="15.75" customHeight="1" x14ac:dyDescent="0.15"/>
    <row r="78" spans="1:31" ht="15.75" customHeight="1" x14ac:dyDescent="0.15"/>
    <row r="79" spans="1:31" ht="15.75" customHeight="1" x14ac:dyDescent="0.15"/>
    <row r="80" spans="1:31"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0">
    <mergeCell ref="B1:AB1"/>
    <mergeCell ref="E2:F2"/>
    <mergeCell ref="I6:K6"/>
    <mergeCell ref="M6:O6"/>
    <mergeCell ref="Q6:S6"/>
    <mergeCell ref="U6:W6"/>
    <mergeCell ref="Y6:AA6"/>
    <mergeCell ref="E6:G6"/>
    <mergeCell ref="E56:G56"/>
    <mergeCell ref="I56:K56"/>
    <mergeCell ref="M56:O56"/>
    <mergeCell ref="Q56:S56"/>
    <mergeCell ref="U56:W56"/>
    <mergeCell ref="Y56:AA56"/>
    <mergeCell ref="M58:N58"/>
    <mergeCell ref="M59:N59"/>
    <mergeCell ref="M60:N60"/>
    <mergeCell ref="Q60:R60"/>
    <mergeCell ref="Y60:Z60"/>
    <mergeCell ref="Y61:Z61"/>
    <mergeCell ref="U62:V62"/>
    <mergeCell ref="Y62:Z62"/>
    <mergeCell ref="E58:F58"/>
    <mergeCell ref="I58:J58"/>
    <mergeCell ref="Q58:R58"/>
    <mergeCell ref="Y58:Z58"/>
    <mergeCell ref="I59:J59"/>
    <mergeCell ref="Q59:R59"/>
    <mergeCell ref="Y59:Z59"/>
    <mergeCell ref="M61:N61"/>
    <mergeCell ref="Q61:R61"/>
    <mergeCell ref="M62:N62"/>
    <mergeCell ref="Q62:R62"/>
    <mergeCell ref="U58:V58"/>
    <mergeCell ref="U59:V59"/>
    <mergeCell ref="B73:V73"/>
    <mergeCell ref="E59:F59"/>
    <mergeCell ref="E60:F60"/>
    <mergeCell ref="I60:J60"/>
    <mergeCell ref="E61:F61"/>
    <mergeCell ref="I61:J61"/>
    <mergeCell ref="E62:F62"/>
    <mergeCell ref="I62:J62"/>
    <mergeCell ref="B65:Q65"/>
    <mergeCell ref="B66:V69"/>
    <mergeCell ref="B70:V70"/>
    <mergeCell ref="B71:V71"/>
    <mergeCell ref="B72:V72"/>
    <mergeCell ref="U60:V60"/>
    <mergeCell ref="U61:V61"/>
  </mergeCells>
  <pageMargins left="0.7" right="0.7" top="0.75" bottom="0.75" header="0" footer="0"/>
  <pageSetup scale="4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N1007"/>
  <sheetViews>
    <sheetView tabSelected="1" topLeftCell="A33" zoomScale="120" zoomScaleNormal="120" workbookViewId="0">
      <selection activeCell="G51" sqref="G51"/>
    </sheetView>
  </sheetViews>
  <sheetFormatPr baseColWidth="10" defaultColWidth="12.6640625" defaultRowHeight="15" customHeight="1" x14ac:dyDescent="0.15"/>
  <cols>
    <col min="1" max="1" width="2.33203125" customWidth="1"/>
    <col min="2" max="2" width="3" customWidth="1"/>
    <col min="3" max="3" width="25.33203125" customWidth="1"/>
    <col min="4" max="4" width="29.83203125" customWidth="1"/>
    <col min="5" max="5" width="2.1640625" customWidth="1"/>
    <col min="6" max="11" width="15.33203125" customWidth="1"/>
    <col min="12" max="12" width="3.6640625" customWidth="1"/>
    <col min="13" max="13" width="37.83203125" customWidth="1"/>
    <col min="14" max="14" width="3.1640625" customWidth="1"/>
  </cols>
  <sheetData>
    <row r="1" spans="1:14" ht="15.75" customHeight="1" x14ac:dyDescent="0.2">
      <c r="A1" s="156"/>
      <c r="B1" s="157"/>
      <c r="C1" s="157"/>
      <c r="D1" s="151"/>
      <c r="E1" s="151"/>
      <c r="F1" s="156"/>
      <c r="G1" s="156"/>
      <c r="H1" s="156"/>
      <c r="I1" s="156"/>
      <c r="J1" s="156"/>
      <c r="K1" s="163"/>
      <c r="L1" s="163"/>
      <c r="M1" s="163"/>
      <c r="N1" s="163"/>
    </row>
    <row r="2" spans="1:14" ht="15.75" customHeight="1" x14ac:dyDescent="0.25">
      <c r="A2" s="156"/>
      <c r="B2" s="233"/>
      <c r="C2" s="411" t="s">
        <v>347</v>
      </c>
      <c r="D2" s="369"/>
      <c r="E2" s="369"/>
      <c r="F2" s="369"/>
      <c r="G2" s="369"/>
      <c r="H2" s="369"/>
      <c r="I2" s="369"/>
      <c r="J2" s="369"/>
      <c r="K2" s="369"/>
      <c r="L2" s="369"/>
      <c r="M2" s="370"/>
      <c r="N2" s="162"/>
    </row>
    <row r="3" spans="1:14" ht="15.75" customHeight="1" x14ac:dyDescent="0.2">
      <c r="A3" s="156"/>
      <c r="B3" s="150"/>
      <c r="C3" s="151"/>
      <c r="D3" s="157"/>
      <c r="E3" s="157"/>
      <c r="F3" s="157"/>
      <c r="G3" s="151"/>
      <c r="H3" s="151"/>
      <c r="I3" s="151"/>
      <c r="J3" s="151"/>
      <c r="K3" s="151"/>
      <c r="L3" s="151"/>
      <c r="M3" s="234"/>
      <c r="N3" s="164"/>
    </row>
    <row r="4" spans="1:14" ht="15.75" customHeight="1" x14ac:dyDescent="0.2">
      <c r="A4" s="156"/>
      <c r="B4" s="235"/>
      <c r="C4" s="195" t="s">
        <v>2</v>
      </c>
      <c r="D4" s="158" t="s">
        <v>341</v>
      </c>
      <c r="E4" s="158"/>
      <c r="F4" s="157"/>
      <c r="G4" s="151"/>
      <c r="H4" s="151"/>
      <c r="I4" s="151"/>
      <c r="J4" s="151"/>
      <c r="K4" s="151"/>
      <c r="L4" s="151"/>
      <c r="M4" s="151"/>
      <c r="N4" s="164"/>
    </row>
    <row r="5" spans="1:14" ht="15.75" customHeight="1" x14ac:dyDescent="0.2">
      <c r="A5" s="156"/>
      <c r="B5" s="235"/>
      <c r="C5" s="195" t="s">
        <v>5</v>
      </c>
      <c r="D5" s="158">
        <v>2024</v>
      </c>
      <c r="E5" s="158"/>
      <c r="F5" s="157"/>
      <c r="G5" s="151"/>
      <c r="H5" s="151"/>
      <c r="I5" s="151"/>
      <c r="J5" s="151"/>
      <c r="K5" s="151"/>
      <c r="L5" s="151"/>
      <c r="M5" s="151"/>
      <c r="N5" s="164"/>
    </row>
    <row r="6" spans="1:14" ht="15.75" customHeight="1" x14ac:dyDescent="0.2">
      <c r="A6" s="156"/>
      <c r="B6" s="206"/>
      <c r="C6" s="157"/>
      <c r="D6" s="151"/>
      <c r="E6" s="151"/>
      <c r="F6" s="153"/>
      <c r="G6" s="153"/>
      <c r="H6" s="153"/>
      <c r="I6" s="153"/>
      <c r="J6" s="153"/>
      <c r="K6" s="153"/>
      <c r="L6" s="163"/>
      <c r="M6" s="163"/>
      <c r="N6" s="164"/>
    </row>
    <row r="7" spans="1:14" ht="15.75" customHeight="1" x14ac:dyDescent="0.2">
      <c r="A7" s="156"/>
      <c r="B7" s="206"/>
      <c r="C7" s="157"/>
      <c r="D7" s="151" t="s">
        <v>6</v>
      </c>
      <c r="E7" s="151"/>
      <c r="F7" s="153">
        <v>0</v>
      </c>
      <c r="G7" s="153">
        <v>128</v>
      </c>
      <c r="H7" s="153">
        <v>136</v>
      </c>
      <c r="I7" s="153">
        <f>'Enrollment Projections'!F27</f>
        <v>140</v>
      </c>
      <c r="J7" s="153">
        <f>'Enrollment Projections'!G27</f>
        <v>142</v>
      </c>
      <c r="K7" s="153">
        <f>'Enrollment Projections'!H27</f>
        <v>142</v>
      </c>
      <c r="L7" s="163"/>
      <c r="M7" s="163"/>
      <c r="N7" s="164"/>
    </row>
    <row r="8" spans="1:14" ht="15.75" customHeight="1" x14ac:dyDescent="0.2">
      <c r="A8" s="236"/>
      <c r="B8" s="237"/>
      <c r="C8" s="396" t="s">
        <v>7</v>
      </c>
      <c r="D8" s="367"/>
      <c r="E8" s="238"/>
      <c r="F8" s="412" t="s">
        <v>8</v>
      </c>
      <c r="G8" s="412" t="s">
        <v>170</v>
      </c>
      <c r="H8" s="412" t="s">
        <v>171</v>
      </c>
      <c r="I8" s="412" t="s">
        <v>172</v>
      </c>
      <c r="J8" s="412" t="s">
        <v>173</v>
      </c>
      <c r="K8" s="414" t="s">
        <v>174</v>
      </c>
      <c r="L8" s="164"/>
      <c r="M8" s="414" t="s">
        <v>258</v>
      </c>
      <c r="N8" s="164"/>
    </row>
    <row r="9" spans="1:14" ht="15.75" customHeight="1" x14ac:dyDescent="0.2">
      <c r="A9" s="236"/>
      <c r="B9" s="237"/>
      <c r="C9" s="397"/>
      <c r="D9" s="391"/>
      <c r="E9" s="239"/>
      <c r="F9" s="401"/>
      <c r="G9" s="401"/>
      <c r="H9" s="401"/>
      <c r="I9" s="401"/>
      <c r="J9" s="401"/>
      <c r="K9" s="401"/>
      <c r="L9" s="154"/>
      <c r="M9" s="401"/>
      <c r="N9" s="239"/>
    </row>
    <row r="10" spans="1:14" ht="15.75" customHeight="1" x14ac:dyDescent="0.2">
      <c r="A10" s="236"/>
      <c r="B10" s="240"/>
      <c r="C10" s="240"/>
      <c r="D10" s="239"/>
      <c r="E10" s="153"/>
      <c r="F10" s="153"/>
      <c r="G10" s="151"/>
      <c r="H10" s="151"/>
      <c r="I10" s="151"/>
      <c r="J10" s="151"/>
      <c r="K10" s="151"/>
      <c r="L10" s="151"/>
      <c r="M10" s="153"/>
      <c r="N10" s="239"/>
    </row>
    <row r="11" spans="1:14" ht="15.75" customHeight="1" x14ac:dyDescent="0.2">
      <c r="A11" s="236"/>
      <c r="B11" s="206"/>
      <c r="C11" s="392" t="s">
        <v>11</v>
      </c>
      <c r="D11" s="364"/>
      <c r="E11" s="157"/>
      <c r="F11" s="157"/>
      <c r="G11" s="241"/>
      <c r="H11" s="241"/>
      <c r="I11" s="241"/>
      <c r="J11" s="241"/>
      <c r="K11" s="184"/>
      <c r="L11" s="151"/>
      <c r="M11" s="122"/>
      <c r="N11" s="242"/>
    </row>
    <row r="12" spans="1:14" ht="15.75" customHeight="1" x14ac:dyDescent="0.2">
      <c r="A12" s="236"/>
      <c r="B12" s="150"/>
      <c r="C12" s="388" t="s">
        <v>348</v>
      </c>
      <c r="D12" s="364"/>
      <c r="E12" s="151"/>
      <c r="F12" s="151"/>
      <c r="G12" s="343">
        <f>SUM('State Funding Assumptions'!C21,'State Funding Assumptions'!C22)</f>
        <v>1009536</v>
      </c>
      <c r="H12" s="343">
        <f>SUM('State Funding Assumptions'!E21:E22)</f>
        <v>1099312.48</v>
      </c>
      <c r="I12" s="343">
        <f>SUM('State Funding Assumptions'!F21:F22)</f>
        <v>1192072.6281800002</v>
      </c>
      <c r="J12" s="343">
        <f>SUM('State Funding Assumptions'!G21:G22)</f>
        <v>1241133.4092686202</v>
      </c>
      <c r="K12" s="343">
        <f>SUM('State Funding Assumptions'!H21:H22)</f>
        <v>1274125.5165466787</v>
      </c>
      <c r="L12" s="151"/>
      <c r="M12" s="243"/>
      <c r="N12" s="242"/>
    </row>
    <row r="13" spans="1:14" ht="15.75" customHeight="1" x14ac:dyDescent="0.2">
      <c r="A13" s="236"/>
      <c r="B13" s="150"/>
      <c r="C13" s="388" t="s">
        <v>14</v>
      </c>
      <c r="D13" s="364"/>
      <c r="E13" s="151"/>
      <c r="F13" s="151"/>
      <c r="G13" s="343">
        <f>'State Funding Assumptions'!C24</f>
        <v>264665</v>
      </c>
      <c r="H13" s="343">
        <f>'State Funding Assumptions'!D6</f>
        <v>269958.3</v>
      </c>
      <c r="I13" s="343">
        <f>'State Funding Assumptions'!E6</f>
        <v>280864.61532000004</v>
      </c>
      <c r="J13" s="343">
        <f>'State Funding Assumptions'!F6</f>
        <v>286481.90762640006</v>
      </c>
      <c r="K13" s="343">
        <f>'State Funding Assumptions'!G6</f>
        <v>292211.54577892803</v>
      </c>
      <c r="L13" s="151"/>
      <c r="M13" s="244"/>
      <c r="N13" s="242"/>
    </row>
    <row r="14" spans="1:14" ht="15.75" customHeight="1" x14ac:dyDescent="0.2">
      <c r="A14" s="236"/>
      <c r="B14" s="150"/>
      <c r="C14" s="388" t="s">
        <v>15</v>
      </c>
      <c r="D14" s="364"/>
      <c r="E14" s="151"/>
      <c r="F14" s="151"/>
      <c r="G14" s="245" t="s">
        <v>158</v>
      </c>
      <c r="H14" s="246" t="s">
        <v>158</v>
      </c>
      <c r="I14" s="246" t="s">
        <v>158</v>
      </c>
      <c r="J14" s="246" t="s">
        <v>158</v>
      </c>
      <c r="K14" s="246" t="s">
        <v>158</v>
      </c>
      <c r="L14" s="151"/>
      <c r="M14" s="244"/>
      <c r="N14" s="242"/>
    </row>
    <row r="15" spans="1:14" ht="15.75" customHeight="1" x14ac:dyDescent="0.2">
      <c r="A15" s="236"/>
      <c r="B15" s="150"/>
      <c r="C15" s="388" t="s">
        <v>259</v>
      </c>
      <c r="D15" s="364"/>
      <c r="E15" s="151"/>
      <c r="F15" s="151"/>
      <c r="G15" s="245" t="s">
        <v>158</v>
      </c>
      <c r="H15" s="246" t="s">
        <v>158</v>
      </c>
      <c r="I15" s="246" t="s">
        <v>158</v>
      </c>
      <c r="J15" s="246" t="s">
        <v>158</v>
      </c>
      <c r="K15" s="246" t="s">
        <v>158</v>
      </c>
      <c r="L15" s="151"/>
      <c r="M15" s="244"/>
      <c r="N15" s="242"/>
    </row>
    <row r="16" spans="1:14" ht="15.75" customHeight="1" x14ac:dyDescent="0.2">
      <c r="A16" s="236"/>
      <c r="B16" s="150"/>
      <c r="C16" s="388" t="s">
        <v>16</v>
      </c>
      <c r="D16" s="364"/>
      <c r="E16" s="151"/>
      <c r="F16" s="151"/>
      <c r="G16" s="245">
        <f>'State Funding Assumptions'!C27</f>
        <v>192000</v>
      </c>
      <c r="H16" s="245">
        <f>SUM(G16*1.03)</f>
        <v>197760</v>
      </c>
      <c r="I16" s="245">
        <f t="shared" ref="I16:K16" si="0">SUM(H16*1.03)</f>
        <v>203692.80000000002</v>
      </c>
      <c r="J16" s="245">
        <f t="shared" si="0"/>
        <v>209803.58400000003</v>
      </c>
      <c r="K16" s="245">
        <f t="shared" si="0"/>
        <v>216097.69152000005</v>
      </c>
      <c r="L16" s="151"/>
      <c r="M16" s="244"/>
      <c r="N16" s="242"/>
    </row>
    <row r="17" spans="1:14" ht="15.75" customHeight="1" x14ac:dyDescent="0.2">
      <c r="A17" s="236"/>
      <c r="B17" s="150"/>
      <c r="C17" s="388" t="s">
        <v>18</v>
      </c>
      <c r="D17" s="364"/>
      <c r="E17" s="151"/>
      <c r="F17" s="151"/>
      <c r="G17" s="245">
        <v>7000</v>
      </c>
      <c r="H17" s="246">
        <v>7000</v>
      </c>
      <c r="I17" s="246">
        <v>7000</v>
      </c>
      <c r="J17" s="246">
        <v>7000</v>
      </c>
      <c r="K17" s="246">
        <v>7000</v>
      </c>
      <c r="L17" s="151"/>
      <c r="M17" s="244"/>
      <c r="N17" s="242"/>
    </row>
    <row r="18" spans="1:14" ht="15.75" customHeight="1" x14ac:dyDescent="0.2">
      <c r="A18" s="236"/>
      <c r="B18" s="150"/>
      <c r="C18" s="388" t="s">
        <v>19</v>
      </c>
      <c r="D18" s="364"/>
      <c r="E18" s="151"/>
      <c r="F18" s="151"/>
      <c r="G18" s="245">
        <v>600</v>
      </c>
      <c r="H18" s="246">
        <f>SUM(G18*1.03)</f>
        <v>618</v>
      </c>
      <c r="I18" s="246">
        <f t="shared" ref="I18:K18" si="1">SUM(H18*1.03)</f>
        <v>636.54</v>
      </c>
      <c r="J18" s="246">
        <f t="shared" si="1"/>
        <v>655.63620000000003</v>
      </c>
      <c r="K18" s="246">
        <f t="shared" si="1"/>
        <v>675.30528600000002</v>
      </c>
      <c r="L18" s="151"/>
      <c r="M18" s="342" t="s">
        <v>306</v>
      </c>
      <c r="N18" s="242"/>
    </row>
    <row r="19" spans="1:14" ht="15.75" customHeight="1" x14ac:dyDescent="0.2">
      <c r="A19" s="236"/>
      <c r="B19" s="150"/>
      <c r="C19" s="388" t="s">
        <v>20</v>
      </c>
      <c r="D19" s="364"/>
      <c r="E19" s="151"/>
      <c r="F19" s="151"/>
      <c r="G19" s="245" t="s">
        <v>158</v>
      </c>
      <c r="H19" s="246" t="s">
        <v>158</v>
      </c>
      <c r="I19" s="246" t="s">
        <v>158</v>
      </c>
      <c r="J19" s="246" t="s">
        <v>158</v>
      </c>
      <c r="K19" s="246" t="s">
        <v>158</v>
      </c>
      <c r="L19" s="151"/>
      <c r="M19" s="244"/>
      <c r="N19" s="242"/>
    </row>
    <row r="20" spans="1:14" ht="15.75" customHeight="1" x14ac:dyDescent="0.2">
      <c r="A20" s="236"/>
      <c r="B20" s="150"/>
      <c r="C20" s="388" t="s">
        <v>21</v>
      </c>
      <c r="D20" s="364"/>
      <c r="E20" s="151"/>
      <c r="F20" s="151"/>
      <c r="G20" s="245">
        <v>15000</v>
      </c>
      <c r="H20" s="246">
        <f>SUM(G20*1.03)</f>
        <v>15450</v>
      </c>
      <c r="I20" s="246">
        <f t="shared" ref="I20:K20" si="2">SUM(H20*1.03)</f>
        <v>15913.5</v>
      </c>
      <c r="J20" s="246">
        <f t="shared" si="2"/>
        <v>16390.904999999999</v>
      </c>
      <c r="K20" s="246">
        <f t="shared" si="2"/>
        <v>16882.632149999998</v>
      </c>
      <c r="L20" s="151"/>
      <c r="M20" s="404" t="s">
        <v>302</v>
      </c>
      <c r="N20" s="248"/>
    </row>
    <row r="21" spans="1:14" ht="15.75" customHeight="1" x14ac:dyDescent="0.2">
      <c r="A21" s="236"/>
      <c r="B21" s="249"/>
      <c r="C21" s="413" t="s">
        <v>23</v>
      </c>
      <c r="D21" s="364"/>
      <c r="E21" s="151"/>
      <c r="F21" s="151"/>
      <c r="G21" s="245" t="s">
        <v>158</v>
      </c>
      <c r="H21" s="246"/>
      <c r="I21" s="246"/>
      <c r="J21" s="246"/>
      <c r="K21" s="246"/>
      <c r="L21" s="151"/>
      <c r="M21" s="404"/>
      <c r="N21" s="242"/>
    </row>
    <row r="22" spans="1:14" ht="15.75" customHeight="1" x14ac:dyDescent="0.2">
      <c r="A22" s="236"/>
      <c r="B22" s="150"/>
      <c r="C22" s="388" t="s">
        <v>24</v>
      </c>
      <c r="D22" s="364"/>
      <c r="E22" s="151"/>
      <c r="F22" s="151"/>
      <c r="G22" s="245">
        <v>4164</v>
      </c>
      <c r="H22" s="246">
        <f>SUM(G22*1.03)</f>
        <v>4288.92</v>
      </c>
      <c r="I22" s="246">
        <f t="shared" ref="I22:K22" si="3">SUM(H22*1.03)</f>
        <v>4417.5875999999998</v>
      </c>
      <c r="J22" s="246">
        <f t="shared" si="3"/>
        <v>4550.1152279999997</v>
      </c>
      <c r="K22" s="246">
        <f t="shared" si="3"/>
        <v>4686.6186848399993</v>
      </c>
      <c r="L22" s="151"/>
      <c r="M22" s="244"/>
      <c r="N22" s="242"/>
    </row>
    <row r="23" spans="1:14" ht="15.75" customHeight="1" x14ac:dyDescent="0.2">
      <c r="A23" s="334"/>
      <c r="B23" s="335"/>
      <c r="C23" s="388" t="s">
        <v>310</v>
      </c>
      <c r="D23" s="364"/>
      <c r="E23" s="337"/>
      <c r="F23" s="337"/>
      <c r="G23" s="338">
        <v>1000</v>
      </c>
      <c r="H23" s="246">
        <f>SUM(G23*1.03)</f>
        <v>1030</v>
      </c>
      <c r="I23" s="246">
        <f t="shared" ref="I23:K23" si="4">SUM(H23*1.03)</f>
        <v>1060.9000000000001</v>
      </c>
      <c r="J23" s="246">
        <f t="shared" si="4"/>
        <v>1092.7270000000001</v>
      </c>
      <c r="K23" s="246">
        <f t="shared" si="4"/>
        <v>1125.50881</v>
      </c>
      <c r="L23" s="337"/>
      <c r="M23" s="341" t="s">
        <v>305</v>
      </c>
      <c r="N23" s="340"/>
    </row>
    <row r="24" spans="1:14" ht="15.75" customHeight="1" x14ac:dyDescent="0.2">
      <c r="A24" s="334"/>
      <c r="B24" s="335"/>
      <c r="C24" s="388" t="s">
        <v>318</v>
      </c>
      <c r="D24" s="364"/>
      <c r="E24" s="337"/>
      <c r="F24" s="337"/>
      <c r="G24" s="338">
        <v>37500</v>
      </c>
      <c r="H24" s="246">
        <f>SUM(G24*1.03)</f>
        <v>38625</v>
      </c>
      <c r="I24" s="246">
        <f t="shared" ref="I24:K24" si="5">SUM(H24*1.03)</f>
        <v>39783.75</v>
      </c>
      <c r="J24" s="246">
        <f t="shared" si="5"/>
        <v>40977.262500000004</v>
      </c>
      <c r="K24" s="246">
        <f t="shared" si="5"/>
        <v>42206.580375000005</v>
      </c>
      <c r="L24" s="337"/>
      <c r="M24" s="341"/>
      <c r="N24" s="340"/>
    </row>
    <row r="25" spans="1:14" ht="15.75" customHeight="1" x14ac:dyDescent="0.2">
      <c r="A25" s="334"/>
      <c r="B25" s="335"/>
      <c r="C25" s="388" t="s">
        <v>317</v>
      </c>
      <c r="D25" s="364"/>
      <c r="E25" s="337"/>
      <c r="F25" s="337"/>
      <c r="G25" s="338">
        <v>10000</v>
      </c>
      <c r="H25" s="246">
        <f>SUM(G25*1.03)</f>
        <v>10300</v>
      </c>
      <c r="I25" s="246">
        <f t="shared" ref="I25:K25" si="6">SUM(H25*1.03)</f>
        <v>10609</v>
      </c>
      <c r="J25" s="246">
        <f t="shared" si="6"/>
        <v>10927.27</v>
      </c>
      <c r="K25" s="246">
        <f t="shared" si="6"/>
        <v>11255.088100000001</v>
      </c>
      <c r="L25" s="337"/>
      <c r="M25" s="341" t="s">
        <v>304</v>
      </c>
      <c r="N25" s="340"/>
    </row>
    <row r="26" spans="1:14" ht="15.75" customHeight="1" x14ac:dyDescent="0.2">
      <c r="A26" s="236"/>
      <c r="B26" s="117"/>
      <c r="C26" s="390"/>
      <c r="D26" s="391"/>
      <c r="E26" s="151"/>
      <c r="F26" s="151"/>
      <c r="G26" s="184"/>
      <c r="H26" s="184"/>
      <c r="I26" s="184"/>
      <c r="J26" s="184"/>
      <c r="K26" s="184"/>
      <c r="L26" s="151"/>
      <c r="M26" s="250"/>
      <c r="N26" s="242"/>
    </row>
    <row r="27" spans="1:14" ht="15.75" customHeight="1" x14ac:dyDescent="0.2">
      <c r="A27" s="236"/>
      <c r="B27" s="251"/>
      <c r="C27" s="389" t="s">
        <v>26</v>
      </c>
      <c r="D27" s="364"/>
      <c r="E27" s="218"/>
      <c r="F27" s="252"/>
      <c r="G27" s="253">
        <f>SUM(G12:G25)</f>
        <v>1541465</v>
      </c>
      <c r="H27" s="253">
        <f>SUM(H12:H25)</f>
        <v>1644342.7</v>
      </c>
      <c r="I27" s="253">
        <f>SUM(I12:I25)</f>
        <v>1756051.3211000003</v>
      </c>
      <c r="J27" s="253">
        <f>SUM(J12:J25)</f>
        <v>1819012.8168230203</v>
      </c>
      <c r="K27" s="253">
        <f>SUM(K12:K25)</f>
        <v>1866266.4872514468</v>
      </c>
      <c r="L27" s="251"/>
      <c r="M27" s="250"/>
      <c r="N27" s="242"/>
    </row>
    <row r="28" spans="1:14" ht="15.75" customHeight="1" x14ac:dyDescent="0.2">
      <c r="A28" s="236"/>
      <c r="B28" s="117"/>
      <c r="C28" s="390"/>
      <c r="D28" s="391"/>
      <c r="E28" s="151"/>
      <c r="F28" s="151"/>
      <c r="G28" s="151"/>
      <c r="H28" s="151"/>
      <c r="I28" s="151"/>
      <c r="J28" s="151"/>
      <c r="K28" s="151"/>
      <c r="L28" s="151"/>
      <c r="M28" s="250"/>
      <c r="N28" s="242"/>
    </row>
    <row r="29" spans="1:14" ht="15.75" customHeight="1" x14ac:dyDescent="0.2">
      <c r="A29" s="236"/>
      <c r="B29" s="206"/>
      <c r="C29" s="392" t="s">
        <v>27</v>
      </c>
      <c r="D29" s="364"/>
      <c r="E29" s="157"/>
      <c r="F29" s="157"/>
      <c r="G29" s="390"/>
      <c r="H29" s="409"/>
      <c r="I29" s="409"/>
      <c r="J29" s="409"/>
      <c r="K29" s="409"/>
      <c r="L29" s="151"/>
      <c r="M29" s="172"/>
      <c r="N29" s="242"/>
    </row>
    <row r="30" spans="1:14" ht="15.75" customHeight="1" x14ac:dyDescent="0.2">
      <c r="A30" s="236"/>
      <c r="B30" s="150"/>
      <c r="C30" s="388" t="s">
        <v>28</v>
      </c>
      <c r="D30" s="364"/>
      <c r="E30" s="154"/>
      <c r="F30" s="254" t="s">
        <v>295</v>
      </c>
      <c r="G30" s="245" t="s">
        <v>158</v>
      </c>
      <c r="H30" s="246" t="s">
        <v>158</v>
      </c>
      <c r="I30" s="246" t="s">
        <v>158</v>
      </c>
      <c r="J30" s="246" t="s">
        <v>158</v>
      </c>
      <c r="K30" s="246" t="s">
        <v>158</v>
      </c>
      <c r="L30" s="154"/>
      <c r="M30" s="415"/>
      <c r="N30" s="248"/>
    </row>
    <row r="31" spans="1:14" ht="15.75" customHeight="1" x14ac:dyDescent="0.2">
      <c r="A31" s="236"/>
      <c r="B31" s="150"/>
      <c r="C31" s="388" t="s">
        <v>29</v>
      </c>
      <c r="D31" s="364"/>
      <c r="E31" s="151"/>
      <c r="F31" s="151"/>
      <c r="G31" s="245" t="s">
        <v>158</v>
      </c>
      <c r="H31" s="246" t="s">
        <v>158</v>
      </c>
      <c r="I31" s="246" t="s">
        <v>158</v>
      </c>
      <c r="J31" s="246" t="s">
        <v>158</v>
      </c>
      <c r="K31" s="246" t="s">
        <v>158</v>
      </c>
      <c r="L31" s="154"/>
      <c r="M31" s="406"/>
      <c r="N31" s="242"/>
    </row>
    <row r="32" spans="1:14" ht="15.75" customHeight="1" x14ac:dyDescent="0.2">
      <c r="A32" s="236"/>
      <c r="B32" s="150"/>
      <c r="C32" s="388" t="s">
        <v>30</v>
      </c>
      <c r="D32" s="364"/>
      <c r="E32" s="151"/>
      <c r="F32" s="151"/>
      <c r="G32" s="245">
        <v>47500</v>
      </c>
      <c r="H32" s="246">
        <f>SUM(G32*1.03)</f>
        <v>48925</v>
      </c>
      <c r="I32" s="246">
        <f t="shared" ref="I32:K32" si="7">SUM(H32*1.03)</f>
        <v>50392.75</v>
      </c>
      <c r="J32" s="246">
        <f t="shared" si="7"/>
        <v>51904.532500000001</v>
      </c>
      <c r="K32" s="246">
        <f t="shared" si="7"/>
        <v>53461.668475000006</v>
      </c>
      <c r="L32" s="154"/>
      <c r="M32" s="406"/>
      <c r="N32" s="242"/>
    </row>
    <row r="33" spans="1:14" ht="15.75" customHeight="1" x14ac:dyDescent="0.2">
      <c r="A33" s="236"/>
      <c r="B33" s="150"/>
      <c r="C33" s="388" t="s">
        <v>31</v>
      </c>
      <c r="D33" s="364"/>
      <c r="E33" s="151"/>
      <c r="F33" s="151"/>
      <c r="G33" s="245">
        <v>48373</v>
      </c>
      <c r="H33" s="246">
        <v>50000</v>
      </c>
      <c r="I33" s="246">
        <v>50000</v>
      </c>
      <c r="J33" s="246">
        <v>50000</v>
      </c>
      <c r="K33" s="246">
        <v>50000</v>
      </c>
      <c r="L33" s="154"/>
      <c r="M33" s="406"/>
      <c r="N33" s="242"/>
    </row>
    <row r="34" spans="1:14" ht="15.75" customHeight="1" x14ac:dyDescent="0.2">
      <c r="A34" s="236"/>
      <c r="B34" s="150"/>
      <c r="C34" s="388" t="s">
        <v>307</v>
      </c>
      <c r="D34" s="364"/>
      <c r="E34" s="151"/>
      <c r="F34" s="151"/>
      <c r="G34" s="245" t="s">
        <v>295</v>
      </c>
      <c r="H34" s="246" t="s">
        <v>295</v>
      </c>
      <c r="I34" s="246" t="s">
        <v>295</v>
      </c>
      <c r="J34" s="246" t="s">
        <v>295</v>
      </c>
      <c r="K34" s="246" t="s">
        <v>295</v>
      </c>
      <c r="L34" s="154"/>
      <c r="M34" s="406"/>
      <c r="N34" s="242"/>
    </row>
    <row r="35" spans="1:14" ht="15.75" customHeight="1" x14ac:dyDescent="0.2">
      <c r="A35" s="236"/>
      <c r="B35" s="150"/>
      <c r="C35" s="388" t="s">
        <v>33</v>
      </c>
      <c r="D35" s="364"/>
      <c r="E35" s="151"/>
      <c r="F35" s="151"/>
      <c r="G35" s="245">
        <v>75000</v>
      </c>
      <c r="H35" s="246">
        <f>SUM(G35*1.03)</f>
        <v>77250</v>
      </c>
      <c r="I35" s="246">
        <f t="shared" ref="I35:K35" si="8">SUM(H35*1.03)</f>
        <v>79567.5</v>
      </c>
      <c r="J35" s="246">
        <f t="shared" si="8"/>
        <v>81954.525000000009</v>
      </c>
      <c r="K35" s="246">
        <f t="shared" si="8"/>
        <v>84413.16075000001</v>
      </c>
      <c r="L35" s="154"/>
      <c r="M35" s="406"/>
      <c r="N35" s="242"/>
    </row>
    <row r="36" spans="1:14" ht="15.75" customHeight="1" x14ac:dyDescent="0.2">
      <c r="A36" s="236"/>
      <c r="B36" s="150"/>
      <c r="C36" s="388" t="s">
        <v>34</v>
      </c>
      <c r="D36" s="364"/>
      <c r="E36" s="151"/>
      <c r="F36" s="151"/>
      <c r="G36" s="245">
        <v>35000</v>
      </c>
      <c r="H36" s="246">
        <f>SUM(G36*1.03)</f>
        <v>36050</v>
      </c>
      <c r="I36" s="246">
        <f t="shared" ref="I36:K36" si="9">SUM(H36*1.03)</f>
        <v>37131.5</v>
      </c>
      <c r="J36" s="246">
        <f t="shared" si="9"/>
        <v>38245.445</v>
      </c>
      <c r="K36" s="246">
        <f t="shared" si="9"/>
        <v>39392.808349999999</v>
      </c>
      <c r="L36" s="154"/>
      <c r="M36" s="406"/>
      <c r="N36" s="242"/>
    </row>
    <row r="37" spans="1:14" ht="15.75" customHeight="1" x14ac:dyDescent="0.2">
      <c r="A37" s="334"/>
      <c r="B37" s="335"/>
      <c r="C37" s="388" t="s">
        <v>316</v>
      </c>
      <c r="D37" s="364"/>
      <c r="E37" s="337"/>
      <c r="F37" s="337"/>
      <c r="G37" s="338">
        <v>15372</v>
      </c>
      <c r="H37" s="246">
        <f>SUM(G37*1.03)</f>
        <v>15833.16</v>
      </c>
      <c r="I37" s="246">
        <f t="shared" ref="I37:K37" si="10">SUM(H37*1.03)</f>
        <v>16308.1548</v>
      </c>
      <c r="J37" s="246">
        <f t="shared" si="10"/>
        <v>16797.399444000002</v>
      </c>
      <c r="K37" s="246">
        <f t="shared" si="10"/>
        <v>17301.321427320003</v>
      </c>
      <c r="L37" s="344"/>
      <c r="M37" s="416"/>
      <c r="N37" s="340"/>
    </row>
    <row r="38" spans="1:14" ht="15.75" customHeight="1" x14ac:dyDescent="0.2">
      <c r="A38" s="236"/>
      <c r="B38" s="150"/>
      <c r="C38" s="388" t="s">
        <v>308</v>
      </c>
      <c r="D38" s="364"/>
      <c r="E38" s="154"/>
      <c r="F38" s="254" t="s">
        <v>158</v>
      </c>
      <c r="G38" s="245">
        <v>60000</v>
      </c>
      <c r="H38" s="246">
        <f>SUM(G38*1.03)</f>
        <v>61800</v>
      </c>
      <c r="I38" s="246">
        <f t="shared" ref="I38:K38" si="11">SUM(H38*1.03)</f>
        <v>63654</v>
      </c>
      <c r="J38" s="246">
        <f t="shared" si="11"/>
        <v>65563.62</v>
      </c>
      <c r="K38" s="246">
        <f t="shared" si="11"/>
        <v>67530.528599999991</v>
      </c>
      <c r="L38" s="154"/>
      <c r="M38" s="401"/>
      <c r="N38" s="242"/>
    </row>
    <row r="39" spans="1:14" ht="15.75" customHeight="1" x14ac:dyDescent="0.2">
      <c r="A39" s="236"/>
      <c r="B39" s="117"/>
      <c r="C39" s="390"/>
      <c r="D39" s="391"/>
      <c r="E39" s="151"/>
      <c r="F39" s="184"/>
      <c r="G39" s="184"/>
      <c r="H39" s="184"/>
      <c r="I39" s="184"/>
      <c r="J39" s="184"/>
      <c r="K39" s="184"/>
      <c r="L39" s="151"/>
      <c r="M39" s="250"/>
      <c r="N39" s="242"/>
    </row>
    <row r="40" spans="1:14" ht="15.75" customHeight="1" x14ac:dyDescent="0.2">
      <c r="A40" s="236"/>
      <c r="B40" s="251"/>
      <c r="C40" s="389" t="s">
        <v>36</v>
      </c>
      <c r="D40" s="364"/>
      <c r="E40" s="252"/>
      <c r="F40" s="253">
        <f>SUM(F30,F38)</f>
        <v>0</v>
      </c>
      <c r="G40" s="253">
        <f t="shared" ref="G40:K40" si="12">SUM(G30:G38)</f>
        <v>281245</v>
      </c>
      <c r="H40" s="253">
        <f t="shared" si="12"/>
        <v>289858.16000000003</v>
      </c>
      <c r="I40" s="253">
        <f t="shared" si="12"/>
        <v>297053.90480000002</v>
      </c>
      <c r="J40" s="253">
        <f t="shared" si="12"/>
        <v>304465.52194400004</v>
      </c>
      <c r="K40" s="253">
        <f t="shared" si="12"/>
        <v>312099.48760232003</v>
      </c>
      <c r="L40" s="218"/>
      <c r="M40" s="250"/>
      <c r="N40" s="242"/>
    </row>
    <row r="41" spans="1:14" ht="15.75" customHeight="1" x14ac:dyDescent="0.2">
      <c r="A41" s="236"/>
      <c r="B41" s="117"/>
      <c r="C41" s="390"/>
      <c r="D41" s="391"/>
      <c r="E41" s="151"/>
      <c r="F41" s="151"/>
      <c r="G41" s="151"/>
      <c r="H41" s="151"/>
      <c r="I41" s="151"/>
      <c r="J41" s="151"/>
      <c r="K41" s="151"/>
      <c r="L41" s="151"/>
      <c r="M41" s="250"/>
      <c r="N41" s="242"/>
    </row>
    <row r="42" spans="1:14" ht="15.75" customHeight="1" x14ac:dyDescent="0.2">
      <c r="A42" s="236"/>
      <c r="B42" s="206"/>
      <c r="C42" s="392" t="s">
        <v>37</v>
      </c>
      <c r="D42" s="364"/>
      <c r="E42" s="157"/>
      <c r="F42" s="241"/>
      <c r="G42" s="241"/>
      <c r="H42" s="241"/>
      <c r="I42" s="241"/>
      <c r="J42" s="241"/>
      <c r="K42" s="184"/>
      <c r="L42" s="151"/>
      <c r="M42" s="122"/>
      <c r="N42" s="242"/>
    </row>
    <row r="43" spans="1:14" ht="15.75" customHeight="1" x14ac:dyDescent="0.2">
      <c r="A43" s="236"/>
      <c r="B43" s="150"/>
      <c r="C43" s="388" t="s">
        <v>38</v>
      </c>
      <c r="D43" s="364"/>
      <c r="E43" s="154"/>
      <c r="F43" s="255" t="s">
        <v>295</v>
      </c>
      <c r="G43" s="246">
        <v>7500</v>
      </c>
      <c r="H43" s="246">
        <v>7500</v>
      </c>
      <c r="I43" s="246">
        <v>7500</v>
      </c>
      <c r="J43" s="246">
        <v>7500</v>
      </c>
      <c r="K43" s="246">
        <v>7500</v>
      </c>
      <c r="L43" s="154"/>
      <c r="M43" s="256" t="s">
        <v>295</v>
      </c>
      <c r="N43" s="242"/>
    </row>
    <row r="44" spans="1:14" ht="15.75" customHeight="1" x14ac:dyDescent="0.2">
      <c r="A44" s="236"/>
      <c r="B44" s="150"/>
      <c r="C44" s="388" t="s">
        <v>40</v>
      </c>
      <c r="D44" s="364"/>
      <c r="E44" s="151"/>
      <c r="F44" s="154"/>
      <c r="G44" s="246">
        <v>0</v>
      </c>
      <c r="H44" s="246">
        <v>0</v>
      </c>
      <c r="I44" s="246">
        <v>0</v>
      </c>
      <c r="J44" s="246">
        <v>0</v>
      </c>
      <c r="K44" s="246">
        <v>0</v>
      </c>
      <c r="L44" s="154"/>
      <c r="M44" s="247" t="s">
        <v>309</v>
      </c>
      <c r="N44" s="242"/>
    </row>
    <row r="45" spans="1:14" ht="15.75" customHeight="1" x14ac:dyDescent="0.2">
      <c r="A45" s="236"/>
      <c r="B45" s="150"/>
      <c r="C45" s="388" t="s">
        <v>41</v>
      </c>
      <c r="D45" s="364"/>
      <c r="E45" s="151"/>
      <c r="F45" s="185"/>
      <c r="G45" s="246">
        <v>0</v>
      </c>
      <c r="H45" s="246">
        <v>0</v>
      </c>
      <c r="I45" s="246">
        <v>0</v>
      </c>
      <c r="J45" s="246">
        <v>0</v>
      </c>
      <c r="K45" s="246">
        <v>0</v>
      </c>
      <c r="L45" s="154"/>
      <c r="M45" s="247"/>
      <c r="N45" s="242"/>
    </row>
    <row r="46" spans="1:14" ht="15.75" customHeight="1" x14ac:dyDescent="0.2">
      <c r="A46" s="236"/>
      <c r="B46" s="150"/>
      <c r="C46" s="388" t="s">
        <v>42</v>
      </c>
      <c r="D46" s="364"/>
      <c r="E46" s="154"/>
      <c r="F46" s="255">
        <v>0</v>
      </c>
      <c r="G46" s="246">
        <v>0</v>
      </c>
      <c r="H46" s="246">
        <v>0</v>
      </c>
      <c r="I46" s="246">
        <v>0</v>
      </c>
      <c r="J46" s="246">
        <v>0</v>
      </c>
      <c r="K46" s="246">
        <v>0</v>
      </c>
      <c r="L46" s="151"/>
      <c r="M46" s="247" t="s">
        <v>260</v>
      </c>
      <c r="N46" s="242"/>
    </row>
    <row r="47" spans="1:14" ht="15.75" customHeight="1" x14ac:dyDescent="0.2">
      <c r="A47" s="334"/>
      <c r="B47" s="335"/>
      <c r="C47" s="209" t="s">
        <v>303</v>
      </c>
      <c r="D47" s="336"/>
      <c r="E47" s="344"/>
      <c r="F47" s="345"/>
      <c r="G47" s="339">
        <v>70000</v>
      </c>
      <c r="H47" s="339">
        <f>SUM(G47*1.03)</f>
        <v>72100</v>
      </c>
      <c r="I47" s="339">
        <f t="shared" ref="I47:K47" si="13">SUM(H47*1.03)</f>
        <v>74263</v>
      </c>
      <c r="J47" s="339">
        <f t="shared" si="13"/>
        <v>76490.89</v>
      </c>
      <c r="K47" s="339">
        <f t="shared" si="13"/>
        <v>78785.616699999999</v>
      </c>
      <c r="L47" s="337"/>
      <c r="M47" s="346"/>
      <c r="N47" s="340"/>
    </row>
    <row r="48" spans="1:14" ht="15.75" customHeight="1" x14ac:dyDescent="0.2">
      <c r="A48" s="334"/>
      <c r="B48" s="335"/>
      <c r="C48" s="388" t="s">
        <v>313</v>
      </c>
      <c r="D48" s="364"/>
      <c r="E48" s="344"/>
      <c r="F48" s="345"/>
      <c r="G48" s="339">
        <v>14000</v>
      </c>
      <c r="H48" s="339">
        <f t="shared" ref="H48:K51" si="14">SUM(G48*1.03)</f>
        <v>14420</v>
      </c>
      <c r="I48" s="339">
        <f t="shared" si="14"/>
        <v>14852.6</v>
      </c>
      <c r="J48" s="339">
        <f t="shared" si="14"/>
        <v>15298.178</v>
      </c>
      <c r="K48" s="339">
        <f t="shared" si="14"/>
        <v>15757.12334</v>
      </c>
      <c r="L48" s="337"/>
      <c r="M48" s="346"/>
      <c r="N48" s="340"/>
    </row>
    <row r="49" spans="1:14" ht="15.75" customHeight="1" x14ac:dyDescent="0.2">
      <c r="A49" s="334"/>
      <c r="B49" s="335"/>
      <c r="C49" s="388" t="s">
        <v>312</v>
      </c>
      <c r="D49" s="364"/>
      <c r="E49" s="344"/>
      <c r="F49" s="345"/>
      <c r="G49" s="339">
        <v>5000</v>
      </c>
      <c r="H49" s="339">
        <f t="shared" si="14"/>
        <v>5150</v>
      </c>
      <c r="I49" s="339">
        <f t="shared" si="14"/>
        <v>5304.5</v>
      </c>
      <c r="J49" s="339">
        <f t="shared" si="14"/>
        <v>5463.6350000000002</v>
      </c>
      <c r="K49" s="339">
        <f t="shared" si="14"/>
        <v>5627.5440500000004</v>
      </c>
      <c r="L49" s="337"/>
      <c r="M49" s="346"/>
      <c r="N49" s="340"/>
    </row>
    <row r="50" spans="1:14" ht="15.75" customHeight="1" x14ac:dyDescent="0.2">
      <c r="A50" s="334"/>
      <c r="B50" s="335"/>
      <c r="C50" s="388" t="s">
        <v>314</v>
      </c>
      <c r="D50" s="364"/>
      <c r="E50" s="344"/>
      <c r="F50" s="345"/>
      <c r="G50" s="339">
        <v>25000</v>
      </c>
      <c r="H50" s="339">
        <f t="shared" si="14"/>
        <v>25750</v>
      </c>
      <c r="I50" s="339">
        <f t="shared" si="14"/>
        <v>26522.5</v>
      </c>
      <c r="J50" s="339">
        <f t="shared" si="14"/>
        <v>27318.174999999999</v>
      </c>
      <c r="K50" s="339">
        <f t="shared" si="14"/>
        <v>28137.720249999998</v>
      </c>
      <c r="L50" s="337"/>
      <c r="M50" s="346" t="s">
        <v>315</v>
      </c>
      <c r="N50" s="340"/>
    </row>
    <row r="51" spans="1:14" ht="15.75" customHeight="1" x14ac:dyDescent="0.2">
      <c r="A51" s="236"/>
      <c r="B51" s="150"/>
      <c r="C51" s="388" t="s">
        <v>311</v>
      </c>
      <c r="D51" s="364"/>
      <c r="E51" s="154"/>
      <c r="F51" s="255">
        <v>0</v>
      </c>
      <c r="G51" s="246">
        <v>8000</v>
      </c>
      <c r="H51" s="339">
        <f t="shared" si="14"/>
        <v>8240</v>
      </c>
      <c r="I51" s="339">
        <f t="shared" si="14"/>
        <v>8487.2000000000007</v>
      </c>
      <c r="J51" s="339">
        <f t="shared" si="14"/>
        <v>8741.8160000000007</v>
      </c>
      <c r="K51" s="339">
        <f t="shared" si="14"/>
        <v>9004.0704800000003</v>
      </c>
      <c r="L51" s="154"/>
      <c r="M51" s="257" t="s">
        <v>295</v>
      </c>
      <c r="N51" s="242"/>
    </row>
    <row r="52" spans="1:14" ht="15.75" customHeight="1" x14ac:dyDescent="0.2">
      <c r="A52" s="236"/>
      <c r="B52" s="117"/>
      <c r="C52" s="390"/>
      <c r="D52" s="391"/>
      <c r="E52" s="151"/>
      <c r="F52" s="184"/>
      <c r="G52" s="184"/>
      <c r="H52" s="184"/>
      <c r="I52" s="184"/>
      <c r="J52" s="184"/>
      <c r="K52" s="184"/>
      <c r="L52" s="151"/>
      <c r="M52" s="250"/>
      <c r="N52" s="242"/>
    </row>
    <row r="53" spans="1:14" ht="15.75" customHeight="1" x14ac:dyDescent="0.2">
      <c r="A53" s="236"/>
      <c r="B53" s="251"/>
      <c r="C53" s="389" t="s">
        <v>44</v>
      </c>
      <c r="D53" s="364"/>
      <c r="E53" s="252"/>
      <c r="F53" s="253">
        <f>SUM(F51,F46,F43)</f>
        <v>0</v>
      </c>
      <c r="G53" s="253">
        <f t="shared" ref="G53:K53" si="15">SUM(G43:G51)</f>
        <v>129500</v>
      </c>
      <c r="H53" s="253">
        <f t="shared" si="15"/>
        <v>133160</v>
      </c>
      <c r="I53" s="253">
        <f t="shared" si="15"/>
        <v>136929.80000000002</v>
      </c>
      <c r="J53" s="253">
        <f t="shared" si="15"/>
        <v>140812.69399999999</v>
      </c>
      <c r="K53" s="253">
        <f t="shared" si="15"/>
        <v>144812.07481999998</v>
      </c>
      <c r="L53" s="218"/>
      <c r="M53" s="250"/>
      <c r="N53" s="242"/>
    </row>
    <row r="54" spans="1:14" ht="15.75" customHeight="1" x14ac:dyDescent="0.2">
      <c r="A54" s="236"/>
      <c r="B54" s="117"/>
      <c r="C54" s="390"/>
      <c r="D54" s="391"/>
      <c r="E54" s="151"/>
      <c r="F54" s="184"/>
      <c r="G54" s="184"/>
      <c r="H54" s="184"/>
      <c r="I54" s="184"/>
      <c r="J54" s="184"/>
      <c r="K54" s="184"/>
      <c r="L54" s="151"/>
      <c r="M54" s="250"/>
      <c r="N54" s="242"/>
    </row>
    <row r="55" spans="1:14" ht="15.75" customHeight="1" x14ac:dyDescent="0.2">
      <c r="A55" s="236"/>
      <c r="B55" s="251"/>
      <c r="C55" s="389" t="s">
        <v>45</v>
      </c>
      <c r="D55" s="364"/>
      <c r="E55" s="252"/>
      <c r="F55" s="253">
        <f>SUM(F53,F40)</f>
        <v>0</v>
      </c>
      <c r="G55" s="253">
        <f t="shared" ref="G55:K55" si="16">SUM(G53,G40,G27)</f>
        <v>1952210</v>
      </c>
      <c r="H55" s="253">
        <f t="shared" si="16"/>
        <v>2067360.8599999999</v>
      </c>
      <c r="I55" s="253">
        <f t="shared" si="16"/>
        <v>2190035.0259000002</v>
      </c>
      <c r="J55" s="253">
        <f t="shared" si="16"/>
        <v>2264291.0327670202</v>
      </c>
      <c r="K55" s="253">
        <f t="shared" si="16"/>
        <v>2323178.0496737668</v>
      </c>
      <c r="L55" s="218"/>
      <c r="M55" s="250"/>
      <c r="N55" s="242"/>
    </row>
    <row r="56" spans="1:14" ht="15.75" customHeight="1" x14ac:dyDescent="0.2">
      <c r="A56" s="236"/>
      <c r="B56" s="150"/>
      <c r="C56" s="150"/>
      <c r="D56" s="154"/>
      <c r="E56" s="151"/>
      <c r="F56" s="151"/>
      <c r="G56" s="151"/>
      <c r="H56" s="151"/>
      <c r="I56" s="151"/>
      <c r="J56" s="151"/>
      <c r="K56" s="151"/>
      <c r="L56" s="151"/>
      <c r="M56" s="250"/>
      <c r="N56" s="242"/>
    </row>
    <row r="57" spans="1:14" ht="15.75" customHeight="1" x14ac:dyDescent="0.2">
      <c r="A57" s="236"/>
      <c r="B57" s="237"/>
      <c r="C57" s="396" t="s">
        <v>46</v>
      </c>
      <c r="D57" s="367"/>
      <c r="E57" s="258"/>
      <c r="F57" s="157"/>
      <c r="G57" s="157"/>
      <c r="H57" s="157"/>
      <c r="I57" s="157"/>
      <c r="J57" s="157"/>
      <c r="K57" s="151"/>
      <c r="L57" s="151"/>
      <c r="M57" s="250"/>
      <c r="N57" s="242"/>
    </row>
    <row r="58" spans="1:14" ht="15.75" customHeight="1" x14ac:dyDescent="0.2">
      <c r="A58" s="236"/>
      <c r="B58" s="237"/>
      <c r="C58" s="397"/>
      <c r="D58" s="391"/>
      <c r="E58" s="151"/>
      <c r="F58" s="151"/>
      <c r="G58" s="151"/>
      <c r="H58" s="151"/>
      <c r="I58" s="151"/>
      <c r="J58" s="151"/>
      <c r="K58" s="151"/>
      <c r="L58" s="151"/>
      <c r="M58" s="250"/>
      <c r="N58" s="242"/>
    </row>
    <row r="59" spans="1:14" ht="15.75" customHeight="1" x14ac:dyDescent="0.2">
      <c r="A59" s="236"/>
      <c r="B59" s="150"/>
      <c r="C59" s="150"/>
      <c r="D59" s="154"/>
      <c r="E59" s="151"/>
      <c r="F59" s="151"/>
      <c r="G59" s="151"/>
      <c r="H59" s="151"/>
      <c r="I59" s="151"/>
      <c r="J59" s="151"/>
      <c r="K59" s="151"/>
      <c r="L59" s="151"/>
      <c r="M59" s="250"/>
      <c r="N59" s="242"/>
    </row>
    <row r="60" spans="1:14" ht="15.75" customHeight="1" x14ac:dyDescent="0.2">
      <c r="A60" s="236"/>
      <c r="B60" s="206"/>
      <c r="C60" s="392" t="s">
        <v>47</v>
      </c>
      <c r="D60" s="364"/>
      <c r="E60" s="157"/>
      <c r="F60" s="157"/>
      <c r="G60" s="241"/>
      <c r="H60" s="241"/>
      <c r="I60" s="241"/>
      <c r="J60" s="241"/>
      <c r="K60" s="184"/>
      <c r="L60" s="151"/>
      <c r="M60" s="250"/>
      <c r="N60" s="242"/>
    </row>
    <row r="61" spans="1:14" ht="15.75" customHeight="1" x14ac:dyDescent="0.2">
      <c r="A61" s="236"/>
      <c r="B61" s="150"/>
      <c r="C61" s="388" t="s">
        <v>48</v>
      </c>
      <c r="D61" s="364"/>
      <c r="E61" s="151"/>
      <c r="F61" s="154"/>
      <c r="G61" s="246">
        <f>SUM(StaffingPlan!K27)</f>
        <v>60000</v>
      </c>
      <c r="H61" s="246">
        <f>StaffingPlan!O27</f>
        <v>61200</v>
      </c>
      <c r="I61" s="246">
        <f>StaffingPlan!S27</f>
        <v>62424</v>
      </c>
      <c r="J61" s="246">
        <f>StaffingPlan!W27</f>
        <v>63672.480000000003</v>
      </c>
      <c r="K61" s="246">
        <f>StaffingPlan!AA27</f>
        <v>64945.929600000003</v>
      </c>
      <c r="L61" s="151"/>
      <c r="M61" s="250"/>
      <c r="N61" s="242"/>
    </row>
    <row r="62" spans="1:14" ht="15.75" customHeight="1" x14ac:dyDescent="0.2">
      <c r="A62" s="236"/>
      <c r="B62" s="150"/>
      <c r="C62" s="388" t="s">
        <v>50</v>
      </c>
      <c r="D62" s="364"/>
      <c r="E62" s="151"/>
      <c r="F62" s="154"/>
      <c r="G62" s="246">
        <f>SUM(StaffingPlan!K29,StaffingPlan!K30,StaffingPlan!K31)</f>
        <v>92000</v>
      </c>
      <c r="H62" s="246">
        <f>SUM(G62*1.03)</f>
        <v>94760</v>
      </c>
      <c r="I62" s="246">
        <f t="shared" ref="I62:K62" si="17">SUM(H62*1.03)</f>
        <v>97602.8</v>
      </c>
      <c r="J62" s="246">
        <f t="shared" si="17"/>
        <v>100530.88400000001</v>
      </c>
      <c r="K62" s="246">
        <f t="shared" si="17"/>
        <v>103546.81052000001</v>
      </c>
      <c r="L62" s="151"/>
      <c r="M62" s="250" t="s">
        <v>360</v>
      </c>
      <c r="N62" s="242"/>
    </row>
    <row r="63" spans="1:14" ht="15.75" customHeight="1" x14ac:dyDescent="0.2">
      <c r="A63" s="236"/>
      <c r="B63" s="150"/>
      <c r="C63" s="388" t="s">
        <v>51</v>
      </c>
      <c r="D63" s="364"/>
      <c r="E63" s="151"/>
      <c r="F63" s="154"/>
      <c r="G63" s="246" t="s">
        <v>295</v>
      </c>
      <c r="H63" s="246" t="s">
        <v>295</v>
      </c>
      <c r="I63" s="246" t="s">
        <v>295</v>
      </c>
      <c r="J63" s="246" t="s">
        <v>295</v>
      </c>
      <c r="K63" s="246" t="s">
        <v>295</v>
      </c>
      <c r="L63" s="151"/>
      <c r="M63" s="250"/>
      <c r="N63" s="242"/>
    </row>
    <row r="64" spans="1:14" ht="15.75" customHeight="1" x14ac:dyDescent="0.2">
      <c r="A64" s="236"/>
      <c r="B64" s="150"/>
      <c r="C64" s="150"/>
      <c r="D64" s="154"/>
      <c r="E64" s="151"/>
      <c r="F64" s="151"/>
      <c r="G64" s="184"/>
      <c r="H64" s="184"/>
      <c r="I64" s="184"/>
      <c r="J64" s="184"/>
      <c r="K64" s="184"/>
      <c r="L64" s="151"/>
      <c r="M64" s="250"/>
      <c r="N64" s="242"/>
    </row>
    <row r="65" spans="1:14" ht="15.75" customHeight="1" x14ac:dyDescent="0.2">
      <c r="A65" s="236"/>
      <c r="B65" s="251"/>
      <c r="C65" s="389" t="s">
        <v>53</v>
      </c>
      <c r="D65" s="364"/>
      <c r="E65" s="218"/>
      <c r="F65" s="252"/>
      <c r="G65" s="253">
        <f t="shared" ref="G65:K65" si="18">SUM(G61:G63)</f>
        <v>152000</v>
      </c>
      <c r="H65" s="253">
        <f t="shared" si="18"/>
        <v>155960</v>
      </c>
      <c r="I65" s="253">
        <f t="shared" si="18"/>
        <v>160026.79999999999</v>
      </c>
      <c r="J65" s="253">
        <f t="shared" si="18"/>
        <v>164203.364</v>
      </c>
      <c r="K65" s="253">
        <f t="shared" si="18"/>
        <v>168492.74012000003</v>
      </c>
      <c r="L65" s="218"/>
      <c r="M65" s="250"/>
      <c r="N65" s="242"/>
    </row>
    <row r="66" spans="1:14" ht="15.75" customHeight="1" x14ac:dyDescent="0.2">
      <c r="A66" s="236"/>
      <c r="B66" s="206"/>
      <c r="C66" s="206"/>
      <c r="D66" s="221"/>
      <c r="E66" s="157"/>
      <c r="F66" s="157"/>
      <c r="G66" s="151"/>
      <c r="H66" s="151"/>
      <c r="I66" s="151"/>
      <c r="J66" s="151"/>
      <c r="K66" s="151"/>
      <c r="L66" s="151"/>
      <c r="M66" s="250"/>
      <c r="N66" s="242"/>
    </row>
    <row r="67" spans="1:14" ht="15.75" customHeight="1" x14ac:dyDescent="0.2">
      <c r="A67" s="236"/>
      <c r="B67" s="206"/>
      <c r="C67" s="392" t="s">
        <v>54</v>
      </c>
      <c r="D67" s="364"/>
      <c r="E67" s="157"/>
      <c r="F67" s="157"/>
      <c r="G67" s="241"/>
      <c r="H67" s="241"/>
      <c r="I67" s="241"/>
      <c r="J67" s="241"/>
      <c r="K67" s="184"/>
      <c r="L67" s="151"/>
      <c r="M67" s="172"/>
      <c r="N67" s="221"/>
    </row>
    <row r="68" spans="1:14" ht="15.75" customHeight="1" x14ac:dyDescent="0.2">
      <c r="A68" s="236"/>
      <c r="B68" s="150"/>
      <c r="C68" s="388" t="s">
        <v>55</v>
      </c>
      <c r="D68" s="364"/>
      <c r="E68" s="151"/>
      <c r="F68" s="154"/>
      <c r="G68" s="246">
        <f>SUM(StaffingPlan!K9,StaffingPlan!K10)</f>
        <v>310000</v>
      </c>
      <c r="H68" s="246">
        <f>SUM(G68*1.02)</f>
        <v>316200</v>
      </c>
      <c r="I68" s="246">
        <f>SUM(H68*1.02)</f>
        <v>322524</v>
      </c>
      <c r="J68" s="246">
        <f>SUM(I68*1.02)</f>
        <v>328974.48</v>
      </c>
      <c r="K68" s="246">
        <f>SUM(J68*1.02)</f>
        <v>335553.96960000001</v>
      </c>
      <c r="L68" s="151"/>
      <c r="M68" s="259" t="s">
        <v>331</v>
      </c>
      <c r="N68" s="242"/>
    </row>
    <row r="69" spans="1:14" ht="15.75" customHeight="1" x14ac:dyDescent="0.2">
      <c r="A69" s="236"/>
      <c r="B69" s="150"/>
      <c r="C69" s="388" t="s">
        <v>330</v>
      </c>
      <c r="D69" s="364"/>
      <c r="E69" s="151"/>
      <c r="F69" s="154"/>
      <c r="G69" s="246">
        <f>SUM(StaffingPlan!K11)</f>
        <v>49000</v>
      </c>
      <c r="H69" s="246">
        <f>SUM(G69*1.02)</f>
        <v>49980</v>
      </c>
      <c r="I69" s="246">
        <f>SUM(H69*1.03)</f>
        <v>51479.4</v>
      </c>
      <c r="J69" s="246">
        <f>StaffingPlan!W11</f>
        <v>90000</v>
      </c>
      <c r="K69" s="246">
        <f>StaffingPlan!AA11</f>
        <v>91800</v>
      </c>
      <c r="L69" s="151"/>
      <c r="M69" s="259"/>
      <c r="N69" s="242"/>
    </row>
    <row r="70" spans="1:14" ht="15.75" customHeight="1" x14ac:dyDescent="0.2">
      <c r="A70" s="236"/>
      <c r="B70" s="150"/>
      <c r="C70" s="388" t="s">
        <v>59</v>
      </c>
      <c r="D70" s="364"/>
      <c r="E70" s="151"/>
      <c r="F70" s="154"/>
      <c r="G70" s="246">
        <v>3000</v>
      </c>
      <c r="H70" s="246">
        <f>SUM(G70*1.03)</f>
        <v>3090</v>
      </c>
      <c r="I70" s="246">
        <f t="shared" ref="I70:K70" si="19">SUM(H70*1.03)</f>
        <v>3182.7000000000003</v>
      </c>
      <c r="J70" s="246">
        <f t="shared" si="19"/>
        <v>3278.1810000000005</v>
      </c>
      <c r="K70" s="246">
        <f t="shared" si="19"/>
        <v>3376.5264300000008</v>
      </c>
      <c r="L70" s="151"/>
      <c r="M70" s="259" t="s">
        <v>358</v>
      </c>
      <c r="N70" s="242"/>
    </row>
    <row r="71" spans="1:14" ht="15.75" customHeight="1" x14ac:dyDescent="0.2">
      <c r="A71" s="236"/>
      <c r="B71" s="150"/>
      <c r="C71" s="388" t="s">
        <v>356</v>
      </c>
      <c r="D71" s="364"/>
      <c r="E71" s="151"/>
      <c r="F71" s="154"/>
      <c r="G71" s="246">
        <f>SUM(StaffingPlan!K12,StaffingPlan!K13)</f>
        <v>49000</v>
      </c>
      <c r="H71" s="246">
        <f>SUM(G71*1.02)</f>
        <v>49980</v>
      </c>
      <c r="I71" s="246">
        <f>SUM(H71*1.03)</f>
        <v>51479.4</v>
      </c>
      <c r="J71" s="246">
        <f>SUM(I71*1.03)</f>
        <v>53023.781999999999</v>
      </c>
      <c r="K71" s="246">
        <f>SUM(J71*1.03)</f>
        <v>54614.495459999998</v>
      </c>
      <c r="L71" s="151"/>
      <c r="M71" s="260"/>
      <c r="N71" s="242"/>
    </row>
    <row r="72" spans="1:14" ht="15.75" customHeight="1" x14ac:dyDescent="0.2">
      <c r="A72" s="236"/>
      <c r="B72" s="150"/>
      <c r="C72" s="150"/>
      <c r="D72" s="154"/>
      <c r="E72" s="151"/>
      <c r="F72" s="151"/>
      <c r="G72" s="184"/>
      <c r="H72" s="184"/>
      <c r="I72" s="184"/>
      <c r="J72" s="184"/>
      <c r="K72" s="184"/>
      <c r="L72" s="151"/>
      <c r="M72" s="250"/>
      <c r="N72" s="242"/>
    </row>
    <row r="73" spans="1:14" ht="15.75" customHeight="1" x14ac:dyDescent="0.2">
      <c r="A73" s="236"/>
      <c r="B73" s="251"/>
      <c r="C73" s="389" t="s">
        <v>61</v>
      </c>
      <c r="D73" s="364"/>
      <c r="E73" s="218"/>
      <c r="F73" s="252"/>
      <c r="G73" s="261">
        <f t="shared" ref="G73:K73" si="20">SUM(G68:G71)</f>
        <v>411000</v>
      </c>
      <c r="H73" s="261">
        <f t="shared" si="20"/>
        <v>419250</v>
      </c>
      <c r="I73" s="261">
        <f t="shared" si="20"/>
        <v>428665.50000000006</v>
      </c>
      <c r="J73" s="261">
        <f t="shared" si="20"/>
        <v>475276.44299999997</v>
      </c>
      <c r="K73" s="261">
        <f t="shared" si="20"/>
        <v>485344.99149000004</v>
      </c>
      <c r="L73" s="157"/>
      <c r="M73" s="250"/>
      <c r="N73" s="242"/>
    </row>
    <row r="74" spans="1:14" ht="15.75" customHeight="1" x14ac:dyDescent="0.2">
      <c r="A74" s="236"/>
      <c r="B74" s="150"/>
      <c r="C74" s="150"/>
      <c r="D74" s="154"/>
      <c r="E74" s="151"/>
      <c r="F74" s="151"/>
      <c r="G74" s="151"/>
      <c r="H74" s="151"/>
      <c r="I74" s="151"/>
      <c r="J74" s="151"/>
      <c r="K74" s="151"/>
      <c r="L74" s="151"/>
      <c r="M74" s="250"/>
      <c r="N74" s="242"/>
    </row>
    <row r="75" spans="1:14" ht="15.75" customHeight="1" x14ac:dyDescent="0.2">
      <c r="A75" s="236"/>
      <c r="B75" s="206"/>
      <c r="C75" s="392" t="s">
        <v>62</v>
      </c>
      <c r="D75" s="364"/>
      <c r="E75" s="157"/>
      <c r="F75" s="157"/>
      <c r="G75" s="241"/>
      <c r="H75" s="241"/>
      <c r="I75" s="241"/>
      <c r="J75" s="241"/>
      <c r="K75" s="184"/>
      <c r="L75" s="151"/>
      <c r="M75" s="172"/>
      <c r="N75" s="242"/>
    </row>
    <row r="76" spans="1:14" ht="15.75" customHeight="1" x14ac:dyDescent="0.2">
      <c r="A76" s="236"/>
      <c r="B76" s="150"/>
      <c r="C76" s="388" t="s">
        <v>63</v>
      </c>
      <c r="D76" s="364"/>
      <c r="E76" s="151"/>
      <c r="F76" s="154"/>
      <c r="G76" s="246" t="s">
        <v>158</v>
      </c>
      <c r="H76" s="246" t="s">
        <v>158</v>
      </c>
      <c r="I76" s="246" t="s">
        <v>158</v>
      </c>
      <c r="J76" s="246" t="s">
        <v>158</v>
      </c>
      <c r="K76" s="246" t="s">
        <v>158</v>
      </c>
      <c r="L76" s="154"/>
      <c r="M76" s="259"/>
      <c r="N76" s="242"/>
    </row>
    <row r="77" spans="1:14" ht="15.75" customHeight="1" x14ac:dyDescent="0.2">
      <c r="A77" s="236"/>
      <c r="B77" s="150"/>
      <c r="C77" s="388" t="s">
        <v>64</v>
      </c>
      <c r="D77" s="364"/>
      <c r="E77" s="151"/>
      <c r="F77" s="154"/>
      <c r="G77" s="246">
        <f>SUM(StaffingPlan!K34,StaffingPlan!K33)</f>
        <v>69000</v>
      </c>
      <c r="H77" s="246">
        <f>SUM(G77*1.02)</f>
        <v>70380</v>
      </c>
      <c r="I77" s="246">
        <f t="shared" ref="I77:K77" si="21">SUM(H77*1.03)</f>
        <v>72491.400000000009</v>
      </c>
      <c r="J77" s="246">
        <f t="shared" si="21"/>
        <v>74666.142000000007</v>
      </c>
      <c r="K77" s="246">
        <f t="shared" si="21"/>
        <v>76906.126260000005</v>
      </c>
      <c r="L77" s="154"/>
      <c r="M77" s="259" t="s">
        <v>359</v>
      </c>
      <c r="N77" s="242"/>
    </row>
    <row r="78" spans="1:14" ht="15.75" customHeight="1" x14ac:dyDescent="0.2">
      <c r="A78" s="236"/>
      <c r="B78" s="150"/>
      <c r="C78" s="388" t="s">
        <v>332</v>
      </c>
      <c r="D78" s="364"/>
      <c r="E78" s="151"/>
      <c r="F78" s="154"/>
      <c r="G78" s="246">
        <f>SUM(StaffingPlan!K32,StaffingPlan!K35)</f>
        <v>71000</v>
      </c>
      <c r="H78" s="246">
        <f>SUM(G78*1.02)</f>
        <v>72420</v>
      </c>
      <c r="I78" s="246">
        <f t="shared" ref="H78:K83" si="22">SUM(H78*1.03)</f>
        <v>74592.600000000006</v>
      </c>
      <c r="J78" s="246">
        <f t="shared" si="22"/>
        <v>76830.378000000012</v>
      </c>
      <c r="K78" s="246">
        <f t="shared" si="22"/>
        <v>79135.289340000018</v>
      </c>
      <c r="L78" s="154"/>
      <c r="M78" s="259" t="s">
        <v>295</v>
      </c>
      <c r="N78" s="262"/>
    </row>
    <row r="79" spans="1:14" ht="15.75" customHeight="1" x14ac:dyDescent="0.2">
      <c r="A79" s="236"/>
      <c r="B79" s="150"/>
      <c r="C79" s="388" t="s">
        <v>67</v>
      </c>
      <c r="D79" s="364"/>
      <c r="E79" s="151"/>
      <c r="F79" s="154"/>
      <c r="G79" s="246">
        <f>SUM(StaffingPlan!K28)</f>
        <v>33000</v>
      </c>
      <c r="H79" s="246">
        <f>SUM(G79*1.02)</f>
        <v>33660</v>
      </c>
      <c r="I79" s="246">
        <f t="shared" si="22"/>
        <v>34669.800000000003</v>
      </c>
      <c r="J79" s="246">
        <f t="shared" si="22"/>
        <v>35709.894000000008</v>
      </c>
      <c r="K79" s="246">
        <f t="shared" si="22"/>
        <v>36781.190820000011</v>
      </c>
      <c r="L79" s="154"/>
      <c r="M79" s="259" t="s">
        <v>357</v>
      </c>
      <c r="N79" s="262"/>
    </row>
    <row r="80" spans="1:14" ht="15.75" customHeight="1" x14ac:dyDescent="0.2">
      <c r="A80" s="236"/>
      <c r="B80" s="150"/>
      <c r="C80" s="388" t="s">
        <v>68</v>
      </c>
      <c r="D80" s="364"/>
      <c r="E80" s="151"/>
      <c r="F80" s="154"/>
      <c r="G80" s="246" t="s">
        <v>295</v>
      </c>
      <c r="H80" s="246" t="s">
        <v>295</v>
      </c>
      <c r="I80" s="246" t="s">
        <v>295</v>
      </c>
      <c r="J80" s="246" t="s">
        <v>295</v>
      </c>
      <c r="K80" s="246" t="s">
        <v>295</v>
      </c>
      <c r="L80" s="154"/>
      <c r="M80" s="259"/>
      <c r="N80" s="242"/>
    </row>
    <row r="81" spans="1:14" ht="15.75" customHeight="1" x14ac:dyDescent="0.2">
      <c r="A81" s="236"/>
      <c r="B81" s="150"/>
      <c r="C81" s="388" t="s">
        <v>69</v>
      </c>
      <c r="D81" s="364"/>
      <c r="E81" s="151"/>
      <c r="F81" s="154"/>
      <c r="G81" s="246" t="s">
        <v>158</v>
      </c>
      <c r="H81" s="246" t="s">
        <v>295</v>
      </c>
      <c r="I81" s="246" t="s">
        <v>295</v>
      </c>
      <c r="J81" s="246" t="s">
        <v>295</v>
      </c>
      <c r="K81" s="246" t="s">
        <v>295</v>
      </c>
      <c r="L81" s="154"/>
      <c r="M81" s="259"/>
      <c r="N81" s="242"/>
    </row>
    <row r="82" spans="1:14" ht="15.75" customHeight="1" x14ac:dyDescent="0.2">
      <c r="A82" s="236"/>
      <c r="B82" s="150"/>
      <c r="C82" s="388" t="s">
        <v>70</v>
      </c>
      <c r="D82" s="364"/>
      <c r="E82" s="151"/>
      <c r="F82" s="154"/>
      <c r="G82" s="246">
        <f>SUM(StaffingPlan!K36)</f>
        <v>51000</v>
      </c>
      <c r="H82" s="246">
        <f>SUM(G82*1.02)</f>
        <v>52020</v>
      </c>
      <c r="I82" s="246">
        <f t="shared" si="22"/>
        <v>53580.6</v>
      </c>
      <c r="J82" s="246">
        <f t="shared" si="22"/>
        <v>55188.017999999996</v>
      </c>
      <c r="K82" s="246">
        <f t="shared" si="22"/>
        <v>56843.658539999997</v>
      </c>
      <c r="L82" s="154"/>
      <c r="M82" s="259" t="s">
        <v>261</v>
      </c>
      <c r="N82" s="242"/>
    </row>
    <row r="83" spans="1:14" ht="15.75" customHeight="1" x14ac:dyDescent="0.2">
      <c r="A83" s="236"/>
      <c r="B83" s="150"/>
      <c r="C83" s="388" t="s">
        <v>71</v>
      </c>
      <c r="D83" s="364"/>
      <c r="E83" s="151"/>
      <c r="F83" s="154"/>
      <c r="G83" s="246">
        <f>SUM(StaffingPlan!K37)</f>
        <v>53000</v>
      </c>
      <c r="H83" s="246">
        <f>SUM(G83*1.02)</f>
        <v>54060</v>
      </c>
      <c r="I83" s="246">
        <f t="shared" si="22"/>
        <v>55681.8</v>
      </c>
      <c r="J83" s="246">
        <f t="shared" si="22"/>
        <v>57352.254000000008</v>
      </c>
      <c r="K83" s="246">
        <f t="shared" si="22"/>
        <v>59072.82162000001</v>
      </c>
      <c r="L83" s="154"/>
      <c r="M83" s="259" t="s">
        <v>262</v>
      </c>
      <c r="N83" s="242"/>
    </row>
    <row r="84" spans="1:14" ht="15.75" customHeight="1" x14ac:dyDescent="0.2">
      <c r="A84" s="236"/>
      <c r="B84" s="150"/>
      <c r="C84" s="388" t="s">
        <v>72</v>
      </c>
      <c r="D84" s="364"/>
      <c r="E84" s="151"/>
      <c r="F84" s="154"/>
      <c r="G84" s="246" t="s">
        <v>158</v>
      </c>
      <c r="H84" s="246" t="s">
        <v>158</v>
      </c>
      <c r="I84" s="246" t="s">
        <v>158</v>
      </c>
      <c r="J84" s="246" t="s">
        <v>158</v>
      </c>
      <c r="K84" s="246" t="s">
        <v>158</v>
      </c>
      <c r="L84" s="154"/>
      <c r="M84" s="260"/>
      <c r="N84" s="242"/>
    </row>
    <row r="85" spans="1:14" ht="15.75" customHeight="1" x14ac:dyDescent="0.2">
      <c r="A85" s="236"/>
      <c r="B85" s="150"/>
      <c r="C85" s="150" t="s">
        <v>295</v>
      </c>
      <c r="D85" s="154"/>
      <c r="E85" s="151"/>
      <c r="F85" s="151"/>
      <c r="G85" s="184"/>
      <c r="H85" s="184"/>
      <c r="I85" s="184"/>
      <c r="J85" s="184"/>
      <c r="K85" s="184"/>
      <c r="L85" s="151"/>
      <c r="M85" s="250"/>
      <c r="N85" s="242"/>
    </row>
    <row r="86" spans="1:14" ht="15.75" customHeight="1" x14ac:dyDescent="0.2">
      <c r="A86" s="236"/>
      <c r="B86" s="251"/>
      <c r="C86" s="389" t="s">
        <v>73</v>
      </c>
      <c r="D86" s="364"/>
      <c r="E86" s="218"/>
      <c r="F86" s="252"/>
      <c r="G86" s="261">
        <f t="shared" ref="G86:K86" si="23">SUM(G76:G84)</f>
        <v>277000</v>
      </c>
      <c r="H86" s="261">
        <f t="shared" si="23"/>
        <v>282540</v>
      </c>
      <c r="I86" s="261">
        <f t="shared" si="23"/>
        <v>291016.2</v>
      </c>
      <c r="J86" s="261">
        <f t="shared" si="23"/>
        <v>299746.68600000005</v>
      </c>
      <c r="K86" s="261">
        <f t="shared" si="23"/>
        <v>308739.08658000006</v>
      </c>
      <c r="L86" s="157"/>
      <c r="M86" s="250"/>
      <c r="N86" s="242"/>
    </row>
    <row r="87" spans="1:14" ht="15.75" customHeight="1" x14ac:dyDescent="0.2">
      <c r="A87" s="236"/>
      <c r="B87" s="150"/>
      <c r="C87" s="150"/>
      <c r="D87" s="154"/>
      <c r="E87" s="151"/>
      <c r="F87" s="151"/>
      <c r="G87" s="184"/>
      <c r="H87" s="184"/>
      <c r="I87" s="184"/>
      <c r="J87" s="184"/>
      <c r="K87" s="184"/>
      <c r="L87" s="151"/>
      <c r="M87" s="250"/>
      <c r="N87" s="242"/>
    </row>
    <row r="88" spans="1:14" ht="15.75" customHeight="1" x14ac:dyDescent="0.2">
      <c r="A88" s="236"/>
      <c r="B88" s="251"/>
      <c r="C88" s="389" t="s">
        <v>74</v>
      </c>
      <c r="D88" s="364"/>
      <c r="E88" s="218"/>
      <c r="F88" s="218"/>
      <c r="G88" s="263">
        <f t="shared" ref="G88:K88" si="24">SUM(G86,G73,G65)</f>
        <v>840000</v>
      </c>
      <c r="H88" s="253">
        <f t="shared" si="24"/>
        <v>857750</v>
      </c>
      <c r="I88" s="253">
        <f t="shared" si="24"/>
        <v>879708.5</v>
      </c>
      <c r="J88" s="253">
        <f t="shared" si="24"/>
        <v>939226.49300000002</v>
      </c>
      <c r="K88" s="253">
        <f t="shared" si="24"/>
        <v>962576.81819000002</v>
      </c>
      <c r="L88" s="218"/>
      <c r="M88" s="250"/>
      <c r="N88" s="242"/>
    </row>
    <row r="89" spans="1:14" ht="15.75" customHeight="1" x14ac:dyDescent="0.2">
      <c r="A89" s="236"/>
      <c r="B89" s="150"/>
      <c r="C89" s="150"/>
      <c r="D89" s="154"/>
      <c r="E89" s="151"/>
      <c r="F89" s="153"/>
      <c r="G89" s="153"/>
      <c r="H89" s="153"/>
      <c r="I89" s="153"/>
      <c r="J89" s="153"/>
      <c r="K89" s="153"/>
      <c r="L89" s="153"/>
      <c r="M89" s="250"/>
      <c r="N89" s="242"/>
    </row>
    <row r="90" spans="1:14" ht="15.75" customHeight="1" x14ac:dyDescent="0.2">
      <c r="A90" s="236"/>
      <c r="B90" s="206"/>
      <c r="C90" s="392" t="s">
        <v>263</v>
      </c>
      <c r="D90" s="364"/>
      <c r="E90" s="157"/>
      <c r="F90" s="157"/>
      <c r="G90" s="241"/>
      <c r="H90" s="241"/>
      <c r="I90" s="241"/>
      <c r="J90" s="241"/>
      <c r="K90" s="184"/>
      <c r="L90" s="151"/>
      <c r="M90" s="122"/>
      <c r="N90" s="242"/>
    </row>
    <row r="91" spans="1:14" ht="15.75" customHeight="1" x14ac:dyDescent="0.2">
      <c r="A91" s="236"/>
      <c r="B91" s="150"/>
      <c r="C91" s="388" t="s">
        <v>76</v>
      </c>
      <c r="D91" s="364"/>
      <c r="E91" s="151"/>
      <c r="F91" s="154"/>
      <c r="G91" s="441">
        <f>SUM(StaffingPlan!K48,StaffingPlan!K49,StaffingPlan!K50)</f>
        <v>64783.8</v>
      </c>
      <c r="H91" s="441">
        <f>SUM(StaffingPlan!O48,StaffingPlan!O49,StaffingPlan!O50)</f>
        <v>66395.267999999996</v>
      </c>
      <c r="I91" s="441">
        <f>SUM(StaffingPlan!S48,StaffingPlan!S49,StaffingPlan!S50)</f>
        <v>67723.173360000001</v>
      </c>
      <c r="J91" s="441">
        <f>SUM(StaffingPlan!W48,StaffingPlan!W49,StaffingPlan!W50)</f>
        <v>71979.441156000001</v>
      </c>
      <c r="K91" s="441">
        <f>SUM(StaffingPlan!AA48,StaffingPlan!AA49,StaffingPlan!AA50)</f>
        <v>73419.029979120023</v>
      </c>
      <c r="L91" s="151"/>
      <c r="M91" s="356"/>
      <c r="N91" s="242"/>
    </row>
    <row r="92" spans="1:14" ht="15.75" customHeight="1" x14ac:dyDescent="0.2">
      <c r="A92" s="236"/>
      <c r="B92" s="150"/>
      <c r="C92" s="388" t="s">
        <v>77</v>
      </c>
      <c r="D92" s="364"/>
      <c r="E92" s="151"/>
      <c r="F92" s="154"/>
      <c r="G92" s="441">
        <v>133000</v>
      </c>
      <c r="H92" s="441">
        <f>SUM(G92*1.05)</f>
        <v>139650</v>
      </c>
      <c r="I92" s="441">
        <f>SUM(H92*1.05)</f>
        <v>146632.5</v>
      </c>
      <c r="J92" s="441">
        <f>SUM(I92*1.05)</f>
        <v>153964.125</v>
      </c>
      <c r="K92" s="441">
        <f>SUM(J92*1.05)</f>
        <v>161662.33125000002</v>
      </c>
      <c r="L92" s="151"/>
      <c r="M92" s="352" t="s">
        <v>349</v>
      </c>
      <c r="N92" s="242"/>
    </row>
    <row r="93" spans="1:14" ht="15.75" customHeight="1" x14ac:dyDescent="0.2">
      <c r="A93" s="236"/>
      <c r="B93" s="150"/>
      <c r="C93" s="388" t="s">
        <v>78</v>
      </c>
      <c r="D93" s="364"/>
      <c r="E93" s="151"/>
      <c r="F93" s="154"/>
      <c r="G93" s="441">
        <f>StaffingPlan!K47</f>
        <v>75330</v>
      </c>
      <c r="H93" s="441">
        <f>StaffingPlan!O47</f>
        <v>77203.8</v>
      </c>
      <c r="I93" s="441">
        <f>StaffingPlan!S47</f>
        <v>78747.876000000004</v>
      </c>
      <c r="J93" s="441">
        <f>StaffingPlan!W47</f>
        <v>83697.02459999999</v>
      </c>
      <c r="K93" s="441">
        <f>StaffingPlan!AA47</f>
        <v>85370.965092000013</v>
      </c>
      <c r="L93" s="151"/>
      <c r="M93" s="353"/>
      <c r="N93" s="242"/>
    </row>
    <row r="94" spans="1:14" ht="15.75" customHeight="1" x14ac:dyDescent="0.2">
      <c r="A94" s="236"/>
      <c r="B94" s="150"/>
      <c r="C94" s="388" t="s">
        <v>79</v>
      </c>
      <c r="D94" s="364"/>
      <c r="E94" s="151"/>
      <c r="F94" s="154"/>
      <c r="G94" s="441" t="s">
        <v>158</v>
      </c>
      <c r="H94" s="441" t="s">
        <v>158</v>
      </c>
      <c r="I94" s="441" t="s">
        <v>158</v>
      </c>
      <c r="J94" s="441" t="s">
        <v>158</v>
      </c>
      <c r="K94" s="441" t="s">
        <v>158</v>
      </c>
      <c r="L94" s="151"/>
      <c r="M94" s="353"/>
      <c r="N94" s="242"/>
    </row>
    <row r="95" spans="1:14" ht="15.75" customHeight="1" x14ac:dyDescent="0.2">
      <c r="A95" s="236"/>
      <c r="B95" s="150"/>
      <c r="C95" s="150"/>
      <c r="D95" s="154"/>
      <c r="E95" s="151"/>
      <c r="F95" s="184"/>
      <c r="G95" s="184"/>
      <c r="H95" s="184"/>
      <c r="I95" s="184"/>
      <c r="J95" s="184"/>
      <c r="K95" s="184"/>
      <c r="L95" s="151"/>
      <c r="M95" s="353"/>
      <c r="N95" s="242"/>
    </row>
    <row r="96" spans="1:14" ht="15.75" customHeight="1" x14ac:dyDescent="0.2">
      <c r="A96" s="236"/>
      <c r="B96" s="251"/>
      <c r="C96" s="389" t="s">
        <v>80</v>
      </c>
      <c r="D96" s="364"/>
      <c r="E96" s="252"/>
      <c r="F96" s="253" t="s">
        <v>295</v>
      </c>
      <c r="G96" s="261">
        <f t="shared" ref="G96:K96" si="25">SUM(G91:G94)</f>
        <v>273113.8</v>
      </c>
      <c r="H96" s="261">
        <f t="shared" si="25"/>
        <v>283249.06799999997</v>
      </c>
      <c r="I96" s="261">
        <f t="shared" si="25"/>
        <v>293103.54936</v>
      </c>
      <c r="J96" s="261">
        <f t="shared" si="25"/>
        <v>309640.59075600002</v>
      </c>
      <c r="K96" s="261">
        <f t="shared" si="25"/>
        <v>320452.32632112008</v>
      </c>
      <c r="L96" s="157"/>
      <c r="M96" s="353"/>
      <c r="N96" s="242"/>
    </row>
    <row r="97" spans="1:14" ht="15.75" customHeight="1" x14ac:dyDescent="0.2">
      <c r="A97" s="236"/>
      <c r="B97" s="150"/>
      <c r="C97" s="150"/>
      <c r="D97" s="154"/>
      <c r="E97" s="151"/>
      <c r="F97" s="184"/>
      <c r="G97" s="184"/>
      <c r="H97" s="184"/>
      <c r="I97" s="184"/>
      <c r="J97" s="184"/>
      <c r="K97" s="184"/>
      <c r="L97" s="151"/>
      <c r="M97" s="353"/>
      <c r="N97" s="242"/>
    </row>
    <row r="98" spans="1:14" ht="15.75" customHeight="1" x14ac:dyDescent="0.2">
      <c r="A98" s="236"/>
      <c r="B98" s="251"/>
      <c r="C98" s="389" t="s">
        <v>81</v>
      </c>
      <c r="D98" s="364"/>
      <c r="E98" s="252"/>
      <c r="F98" s="253" t="s">
        <v>295</v>
      </c>
      <c r="G98" s="261">
        <f t="shared" ref="G98:K98" si="26">SUM(G96,G88)</f>
        <v>1113113.8</v>
      </c>
      <c r="H98" s="261">
        <f t="shared" si="26"/>
        <v>1140999.068</v>
      </c>
      <c r="I98" s="261">
        <f t="shared" si="26"/>
        <v>1172812.0493600001</v>
      </c>
      <c r="J98" s="261">
        <f t="shared" si="26"/>
        <v>1248867.083756</v>
      </c>
      <c r="K98" s="261">
        <f t="shared" si="26"/>
        <v>1283029.1445111202</v>
      </c>
      <c r="L98" s="157"/>
      <c r="M98" s="357"/>
      <c r="N98" s="242"/>
    </row>
    <row r="99" spans="1:14" ht="15.75" customHeight="1" x14ac:dyDescent="0.2">
      <c r="A99" s="236"/>
      <c r="B99" s="150"/>
      <c r="C99" s="150"/>
      <c r="D99" s="154"/>
      <c r="E99" s="151"/>
      <c r="F99" s="153"/>
      <c r="G99" s="153"/>
      <c r="H99" s="153"/>
      <c r="I99" s="153"/>
      <c r="J99" s="153"/>
      <c r="K99" s="153"/>
      <c r="L99" s="153"/>
      <c r="M99" s="264"/>
      <c r="N99" s="242"/>
    </row>
    <row r="100" spans="1:14" ht="15.75" customHeight="1" x14ac:dyDescent="0.2">
      <c r="A100" s="236"/>
      <c r="B100" s="206"/>
      <c r="C100" s="392" t="s">
        <v>82</v>
      </c>
      <c r="D100" s="364"/>
      <c r="E100" s="157"/>
      <c r="F100" s="241"/>
      <c r="G100" s="390"/>
      <c r="H100" s="409"/>
      <c r="I100" s="409"/>
      <c r="J100" s="409"/>
      <c r="K100" s="409"/>
      <c r="L100" s="151"/>
      <c r="M100" s="122"/>
      <c r="N100" s="248"/>
    </row>
    <row r="101" spans="1:14" ht="15.75" customHeight="1" x14ac:dyDescent="0.2">
      <c r="A101" s="236"/>
      <c r="B101" s="150"/>
      <c r="C101" s="388" t="s">
        <v>83</v>
      </c>
      <c r="D101" s="364"/>
      <c r="E101" s="154"/>
      <c r="F101" s="255">
        <f>'Year 0 - Budget and Cash Flow'!R33</f>
        <v>0</v>
      </c>
      <c r="G101" s="246">
        <v>15000</v>
      </c>
      <c r="H101" s="246">
        <v>40000</v>
      </c>
      <c r="I101" s="246">
        <v>15000</v>
      </c>
      <c r="J101" s="246">
        <v>40000</v>
      </c>
      <c r="K101" s="246">
        <v>15000</v>
      </c>
      <c r="L101" s="151"/>
      <c r="M101" s="265" t="s">
        <v>333</v>
      </c>
      <c r="N101" s="242"/>
    </row>
    <row r="102" spans="1:14" ht="15.75" customHeight="1" x14ac:dyDescent="0.2">
      <c r="A102" s="236"/>
      <c r="B102" s="150"/>
      <c r="C102" s="388" t="s">
        <v>85</v>
      </c>
      <c r="D102" s="364"/>
      <c r="E102" s="154"/>
      <c r="F102" s="255" t="s">
        <v>295</v>
      </c>
      <c r="G102" s="246"/>
      <c r="H102" s="246"/>
      <c r="I102" s="246"/>
      <c r="J102" s="246"/>
      <c r="K102" s="246"/>
      <c r="L102" s="151"/>
      <c r="M102" s="259"/>
      <c r="N102" s="242"/>
    </row>
    <row r="103" spans="1:14" ht="15.75" customHeight="1" x14ac:dyDescent="0.2">
      <c r="A103" s="236"/>
      <c r="B103" s="150"/>
      <c r="C103" s="388" t="s">
        <v>86</v>
      </c>
      <c r="D103" s="364"/>
      <c r="E103" s="154"/>
      <c r="F103" s="255" t="s">
        <v>295</v>
      </c>
      <c r="G103" s="246">
        <v>5000</v>
      </c>
      <c r="H103" s="246">
        <v>20000</v>
      </c>
      <c r="I103" s="246">
        <v>20000</v>
      </c>
      <c r="J103" s="246">
        <v>20000</v>
      </c>
      <c r="K103" s="246">
        <v>20000</v>
      </c>
      <c r="L103" s="151"/>
      <c r="M103" s="259" t="s">
        <v>334</v>
      </c>
      <c r="N103" s="242"/>
    </row>
    <row r="104" spans="1:14" ht="15.75" customHeight="1" x14ac:dyDescent="0.2">
      <c r="A104" s="236"/>
      <c r="B104" s="150"/>
      <c r="C104" s="388" t="s">
        <v>87</v>
      </c>
      <c r="D104" s="364"/>
      <c r="E104" s="154"/>
      <c r="F104" s="255">
        <f>'Year 0 - Budget and Cash Flow'!R36</f>
        <v>0</v>
      </c>
      <c r="G104" s="246">
        <v>3000</v>
      </c>
      <c r="H104" s="246">
        <v>4000</v>
      </c>
      <c r="I104" s="246">
        <v>4000</v>
      </c>
      <c r="J104" s="246">
        <v>4000</v>
      </c>
      <c r="K104" s="246">
        <v>4000</v>
      </c>
      <c r="L104" s="151"/>
      <c r="M104" s="259" t="s">
        <v>88</v>
      </c>
      <c r="N104" s="242"/>
    </row>
    <row r="105" spans="1:14" ht="15.75" customHeight="1" x14ac:dyDescent="0.2">
      <c r="A105" s="236"/>
      <c r="B105" s="150"/>
      <c r="C105" s="388" t="s">
        <v>89</v>
      </c>
      <c r="D105" s="364"/>
      <c r="E105" s="154"/>
      <c r="F105" s="255">
        <f>'Year 0 - Budget and Cash Flow'!R37</f>
        <v>0</v>
      </c>
      <c r="G105" s="246">
        <v>7000</v>
      </c>
      <c r="H105" s="246">
        <v>8000</v>
      </c>
      <c r="I105" s="246">
        <v>10000</v>
      </c>
      <c r="J105" s="246">
        <v>10000</v>
      </c>
      <c r="K105" s="246">
        <v>10000</v>
      </c>
      <c r="L105" s="151"/>
      <c r="M105" s="259"/>
      <c r="N105" s="242"/>
    </row>
    <row r="106" spans="1:14" ht="15.75" customHeight="1" x14ac:dyDescent="0.2">
      <c r="A106" s="236"/>
      <c r="B106" s="150"/>
      <c r="C106" s="388" t="s">
        <v>90</v>
      </c>
      <c r="D106" s="364"/>
      <c r="E106" s="154"/>
      <c r="F106" s="255" t="s">
        <v>295</v>
      </c>
      <c r="G106" s="246">
        <v>5000</v>
      </c>
      <c r="H106" s="246">
        <v>5000</v>
      </c>
      <c r="I106" s="246">
        <v>5000</v>
      </c>
      <c r="J106" s="246">
        <v>5000</v>
      </c>
      <c r="K106" s="246">
        <v>5000</v>
      </c>
      <c r="L106" s="151"/>
      <c r="M106" s="259"/>
      <c r="N106" s="242"/>
    </row>
    <row r="107" spans="1:14" ht="15.75" customHeight="1" x14ac:dyDescent="0.2">
      <c r="A107" s="236"/>
      <c r="B107" s="150"/>
      <c r="C107" s="388" t="s">
        <v>92</v>
      </c>
      <c r="D107" s="364"/>
      <c r="E107" s="154"/>
      <c r="F107" s="255">
        <f>'Year 0 - Budget and Cash Flow'!R39</f>
        <v>0</v>
      </c>
      <c r="G107" s="246"/>
      <c r="H107" s="246"/>
      <c r="I107" s="246"/>
      <c r="J107" s="246"/>
      <c r="K107" s="246"/>
      <c r="L107" s="151"/>
      <c r="M107" s="259" t="s">
        <v>295</v>
      </c>
      <c r="N107" s="242"/>
    </row>
    <row r="108" spans="1:14" ht="15.75" customHeight="1" x14ac:dyDescent="0.2">
      <c r="A108" s="236"/>
      <c r="B108" s="150"/>
      <c r="C108" s="388" t="s">
        <v>93</v>
      </c>
      <c r="D108" s="364"/>
      <c r="E108" s="154"/>
      <c r="F108" s="255" t="s">
        <v>295</v>
      </c>
      <c r="G108" s="246">
        <f>SUM(G101:G107)</f>
        <v>35000</v>
      </c>
      <c r="H108" s="246">
        <f>185*H7</f>
        <v>25160</v>
      </c>
      <c r="I108" s="246">
        <f>185*I7</f>
        <v>25900</v>
      </c>
      <c r="J108" s="246">
        <f>185*J7</f>
        <v>26270</v>
      </c>
      <c r="K108" s="246">
        <f>185*K7</f>
        <v>26270</v>
      </c>
      <c r="L108" s="151"/>
      <c r="M108" s="260" t="s">
        <v>295</v>
      </c>
      <c r="N108" s="242"/>
    </row>
    <row r="109" spans="1:14" ht="15.75" customHeight="1" x14ac:dyDescent="0.2">
      <c r="A109" s="236"/>
      <c r="B109" s="150"/>
      <c r="C109" s="150"/>
      <c r="D109" s="154"/>
      <c r="E109" s="151"/>
      <c r="F109" s="184"/>
      <c r="G109" s="184"/>
      <c r="H109" s="184"/>
      <c r="I109" s="184"/>
      <c r="J109" s="184"/>
      <c r="K109" s="184"/>
      <c r="L109" s="151"/>
      <c r="M109" s="250"/>
      <c r="N109" s="242"/>
    </row>
    <row r="110" spans="1:14" ht="15.75" customHeight="1" x14ac:dyDescent="0.2">
      <c r="A110" s="236"/>
      <c r="B110" s="251"/>
      <c r="C110" s="389" t="s">
        <v>95</v>
      </c>
      <c r="D110" s="364"/>
      <c r="E110" s="252"/>
      <c r="F110" s="253" t="s">
        <v>295</v>
      </c>
      <c r="G110" s="253">
        <f t="shared" ref="G110:K110" si="27">SUM(G101:G108)</f>
        <v>70000</v>
      </c>
      <c r="H110" s="253">
        <f t="shared" si="27"/>
        <v>102160</v>
      </c>
      <c r="I110" s="253">
        <f t="shared" si="27"/>
        <v>79900</v>
      </c>
      <c r="J110" s="253">
        <f t="shared" si="27"/>
        <v>105270</v>
      </c>
      <c r="K110" s="253">
        <f t="shared" si="27"/>
        <v>80270</v>
      </c>
      <c r="L110" s="157"/>
      <c r="M110" s="250"/>
      <c r="N110" s="242"/>
    </row>
    <row r="111" spans="1:14" ht="15.75" customHeight="1" x14ac:dyDescent="0.2">
      <c r="A111" s="236"/>
      <c r="B111" s="150"/>
      <c r="C111" s="150"/>
      <c r="D111" s="154"/>
      <c r="E111" s="151"/>
      <c r="F111" s="151"/>
      <c r="G111" s="151"/>
      <c r="H111" s="151"/>
      <c r="I111" s="151"/>
      <c r="J111" s="151"/>
      <c r="K111" s="151"/>
      <c r="L111" s="151"/>
      <c r="M111" s="250"/>
      <c r="N111" s="242"/>
    </row>
    <row r="112" spans="1:14" ht="15.75" customHeight="1" x14ac:dyDescent="0.2">
      <c r="A112" s="236"/>
      <c r="B112" s="206"/>
      <c r="C112" s="392" t="s">
        <v>96</v>
      </c>
      <c r="D112" s="364"/>
      <c r="E112" s="157"/>
      <c r="F112" s="241"/>
      <c r="G112" s="266"/>
      <c r="H112" s="184"/>
      <c r="I112" s="184"/>
      <c r="J112" s="184"/>
      <c r="K112" s="184"/>
      <c r="L112" s="151"/>
      <c r="M112" s="172"/>
      <c r="N112" s="248"/>
    </row>
    <row r="113" spans="1:14" ht="15.75" customHeight="1" x14ac:dyDescent="0.2">
      <c r="A113" s="236"/>
      <c r="B113" s="150"/>
      <c r="C113" s="388" t="s">
        <v>97</v>
      </c>
      <c r="D113" s="364"/>
      <c r="E113" s="154"/>
      <c r="F113" s="255" t="s">
        <v>295</v>
      </c>
      <c r="G113" s="246">
        <v>2000</v>
      </c>
      <c r="H113" s="246">
        <v>5000</v>
      </c>
      <c r="I113" s="246">
        <v>10000</v>
      </c>
      <c r="J113" s="246">
        <v>5000</v>
      </c>
      <c r="K113" s="246">
        <v>10000</v>
      </c>
      <c r="L113" s="151"/>
      <c r="M113" s="349"/>
      <c r="N113" s="242"/>
    </row>
    <row r="114" spans="1:14" ht="15.75" customHeight="1" x14ac:dyDescent="0.2">
      <c r="A114" s="236"/>
      <c r="B114" s="150"/>
      <c r="C114" s="388" t="s">
        <v>98</v>
      </c>
      <c r="D114" s="364"/>
      <c r="E114" s="154"/>
      <c r="F114" s="255">
        <f>'Year 0 - Budget and Cash Flow'!R46</f>
        <v>0</v>
      </c>
      <c r="G114" s="246">
        <v>5000</v>
      </c>
      <c r="H114" s="246">
        <v>5500</v>
      </c>
      <c r="I114" s="246">
        <v>6000</v>
      </c>
      <c r="J114" s="246">
        <v>6500</v>
      </c>
      <c r="K114" s="246">
        <v>7000</v>
      </c>
      <c r="L114" s="151"/>
      <c r="M114" s="355" t="s">
        <v>343</v>
      </c>
      <c r="N114" s="267"/>
    </row>
    <row r="115" spans="1:14" ht="15.75" customHeight="1" x14ac:dyDescent="0.2">
      <c r="A115" s="236"/>
      <c r="B115" s="150"/>
      <c r="C115" s="150"/>
      <c r="D115" s="154"/>
      <c r="E115" s="151"/>
      <c r="F115" s="184"/>
      <c r="G115" s="184"/>
      <c r="H115" s="184"/>
      <c r="I115" s="184"/>
      <c r="J115" s="184"/>
      <c r="K115" s="184"/>
      <c r="L115" s="151"/>
      <c r="M115" s="350"/>
      <c r="N115" s="242"/>
    </row>
    <row r="116" spans="1:14" ht="15.75" customHeight="1" x14ac:dyDescent="0.2">
      <c r="A116" s="236"/>
      <c r="B116" s="251"/>
      <c r="C116" s="389" t="s">
        <v>99</v>
      </c>
      <c r="D116" s="364"/>
      <c r="E116" s="252"/>
      <c r="F116" s="253">
        <f t="shared" ref="F116:K116" si="28">SUM(F113:F114)</f>
        <v>0</v>
      </c>
      <c r="G116" s="253">
        <f t="shared" si="28"/>
        <v>7000</v>
      </c>
      <c r="H116" s="253">
        <f t="shared" si="28"/>
        <v>10500</v>
      </c>
      <c r="I116" s="253">
        <f t="shared" si="28"/>
        <v>16000</v>
      </c>
      <c r="J116" s="253">
        <f t="shared" si="28"/>
        <v>11500</v>
      </c>
      <c r="K116" s="253">
        <f t="shared" si="28"/>
        <v>17000</v>
      </c>
      <c r="L116" s="157"/>
      <c r="M116" s="351"/>
      <c r="N116" s="242"/>
    </row>
    <row r="117" spans="1:14" ht="15.75" customHeight="1" x14ac:dyDescent="0.2">
      <c r="A117" s="236"/>
      <c r="B117" s="150"/>
      <c r="C117" s="150"/>
      <c r="D117" s="154"/>
      <c r="E117" s="151"/>
      <c r="F117" s="151"/>
      <c r="G117" s="151"/>
      <c r="H117" s="151"/>
      <c r="I117" s="151"/>
      <c r="J117" s="151"/>
      <c r="K117" s="151"/>
      <c r="L117" s="151"/>
      <c r="M117" s="250"/>
      <c r="N117" s="242"/>
    </row>
    <row r="118" spans="1:14" ht="15.75" customHeight="1" x14ac:dyDescent="0.2">
      <c r="A118" s="236"/>
      <c r="B118" s="206"/>
      <c r="C118" s="392" t="s">
        <v>100</v>
      </c>
      <c r="D118" s="364"/>
      <c r="E118" s="157"/>
      <c r="F118" s="241"/>
      <c r="G118" s="241"/>
      <c r="H118" s="241"/>
      <c r="I118" s="241"/>
      <c r="J118" s="241"/>
      <c r="K118" s="184"/>
      <c r="L118" s="151"/>
      <c r="M118" s="172"/>
      <c r="N118" s="242"/>
    </row>
    <row r="119" spans="1:14" ht="15.75" customHeight="1" x14ac:dyDescent="0.2">
      <c r="A119" s="236"/>
      <c r="B119" s="150"/>
      <c r="C119" s="388" t="s">
        <v>101</v>
      </c>
      <c r="D119" s="364"/>
      <c r="E119" s="154"/>
      <c r="F119" s="255" t="s">
        <v>295</v>
      </c>
      <c r="G119" s="246">
        <v>5000</v>
      </c>
      <c r="H119" s="246">
        <v>5000</v>
      </c>
      <c r="I119" s="246">
        <v>5000</v>
      </c>
      <c r="J119" s="246">
        <v>5000</v>
      </c>
      <c r="K119" s="246">
        <v>5000</v>
      </c>
      <c r="L119" s="151"/>
      <c r="M119" s="410"/>
      <c r="N119" s="242"/>
    </row>
    <row r="120" spans="1:14" ht="15.75" customHeight="1" x14ac:dyDescent="0.2">
      <c r="A120" s="236"/>
      <c r="B120" s="150"/>
      <c r="C120" s="388" t="s">
        <v>365</v>
      </c>
      <c r="D120" s="364"/>
      <c r="E120" s="154"/>
      <c r="F120" s="255">
        <f>'Year 0 - Budget and Cash Flow'!R52</f>
        <v>0</v>
      </c>
      <c r="G120" s="246">
        <v>1000</v>
      </c>
      <c r="H120" s="246">
        <v>1000</v>
      </c>
      <c r="I120" s="246">
        <v>1000</v>
      </c>
      <c r="J120" s="246">
        <v>1000</v>
      </c>
      <c r="K120" s="246">
        <v>1000</v>
      </c>
      <c r="L120" s="151"/>
      <c r="M120" s="406"/>
      <c r="N120" s="242"/>
    </row>
    <row r="121" spans="1:14" ht="15.75" customHeight="1" x14ac:dyDescent="0.2">
      <c r="A121" s="236"/>
      <c r="B121" s="150"/>
      <c r="C121" s="150"/>
      <c r="D121" s="154"/>
      <c r="E121" s="151"/>
      <c r="F121" s="184"/>
      <c r="G121" s="184"/>
      <c r="H121" s="184"/>
      <c r="I121" s="184"/>
      <c r="J121" s="184"/>
      <c r="K121" s="184"/>
      <c r="L121" s="151"/>
      <c r="M121" s="406"/>
      <c r="N121" s="242"/>
    </row>
    <row r="122" spans="1:14" ht="15.75" customHeight="1" x14ac:dyDescent="0.2">
      <c r="A122" s="236"/>
      <c r="B122" s="251"/>
      <c r="C122" s="389" t="s">
        <v>104</v>
      </c>
      <c r="D122" s="364"/>
      <c r="E122" s="252"/>
      <c r="F122" s="253">
        <f t="shared" ref="F122:K122" si="29">SUM(F119:F120)</f>
        <v>0</v>
      </c>
      <c r="G122" s="253">
        <f t="shared" si="29"/>
        <v>6000</v>
      </c>
      <c r="H122" s="253">
        <f t="shared" si="29"/>
        <v>6000</v>
      </c>
      <c r="I122" s="253">
        <f t="shared" si="29"/>
        <v>6000</v>
      </c>
      <c r="J122" s="253">
        <f t="shared" si="29"/>
        <v>6000</v>
      </c>
      <c r="K122" s="253">
        <f t="shared" si="29"/>
        <v>6000</v>
      </c>
      <c r="L122" s="157"/>
      <c r="M122" s="401"/>
      <c r="N122" s="242"/>
    </row>
    <row r="123" spans="1:14" ht="15.75" customHeight="1" x14ac:dyDescent="0.2">
      <c r="A123" s="236"/>
      <c r="B123" s="150"/>
      <c r="C123" s="150"/>
      <c r="D123" s="154"/>
      <c r="E123" s="151"/>
      <c r="F123" s="151"/>
      <c r="G123" s="151"/>
      <c r="H123" s="151"/>
      <c r="I123" s="151"/>
      <c r="J123" s="151"/>
      <c r="K123" s="151"/>
      <c r="L123" s="151"/>
      <c r="M123" s="250"/>
      <c r="N123" s="242"/>
    </row>
    <row r="124" spans="1:14" ht="15.75" customHeight="1" x14ac:dyDescent="0.2">
      <c r="A124" s="236"/>
      <c r="B124" s="206"/>
      <c r="C124" s="392" t="s">
        <v>105</v>
      </c>
      <c r="D124" s="364"/>
      <c r="E124" s="157"/>
      <c r="F124" s="241"/>
      <c r="G124" s="241"/>
      <c r="H124" s="184"/>
      <c r="I124" s="184"/>
      <c r="J124" s="184"/>
      <c r="K124" s="184"/>
      <c r="L124" s="151"/>
      <c r="M124" s="268"/>
      <c r="N124" s="154"/>
    </row>
    <row r="125" spans="1:14" ht="15.75" customHeight="1" x14ac:dyDescent="0.2">
      <c r="A125" s="236"/>
      <c r="B125" s="150"/>
      <c r="C125" s="388" t="s">
        <v>106</v>
      </c>
      <c r="D125" s="364"/>
      <c r="E125" s="154"/>
      <c r="F125" s="255">
        <f>'Year 0 - Budget and Cash Flow'!R57</f>
        <v>0</v>
      </c>
      <c r="G125" s="246">
        <v>7000</v>
      </c>
      <c r="H125" s="246">
        <f t="shared" ref="H125:K125" si="30">G125*1.03</f>
        <v>7210</v>
      </c>
      <c r="I125" s="246">
        <f t="shared" si="30"/>
        <v>7426.3</v>
      </c>
      <c r="J125" s="246">
        <f t="shared" si="30"/>
        <v>7649.0889999999999</v>
      </c>
      <c r="K125" s="246">
        <f t="shared" si="30"/>
        <v>7878.56167</v>
      </c>
      <c r="L125" s="154"/>
      <c r="M125" s="259"/>
      <c r="N125" s="242"/>
    </row>
    <row r="126" spans="1:14" ht="15.75" customHeight="1" x14ac:dyDescent="0.2">
      <c r="A126" s="236"/>
      <c r="B126" s="150"/>
      <c r="C126" s="388" t="s">
        <v>107</v>
      </c>
      <c r="D126" s="364"/>
      <c r="E126" s="154"/>
      <c r="F126" s="255" t="s">
        <v>295</v>
      </c>
      <c r="G126" s="246">
        <v>0</v>
      </c>
      <c r="H126" s="246">
        <v>0</v>
      </c>
      <c r="I126" s="246">
        <v>0</v>
      </c>
      <c r="J126" s="246">
        <v>0</v>
      </c>
      <c r="K126" s="246">
        <v>0</v>
      </c>
      <c r="L126" s="154"/>
      <c r="M126" s="348" t="s">
        <v>340</v>
      </c>
      <c r="N126" s="242"/>
    </row>
    <row r="127" spans="1:14" ht="15.75" customHeight="1" x14ac:dyDescent="0.2">
      <c r="A127" s="236"/>
      <c r="B127" s="150"/>
      <c r="C127" s="388" t="s">
        <v>108</v>
      </c>
      <c r="D127" s="364"/>
      <c r="E127" s="154"/>
      <c r="F127" s="255">
        <f>'Year 0 - Budget and Cash Flow'!R59</f>
        <v>0</v>
      </c>
      <c r="G127" s="246">
        <v>0</v>
      </c>
      <c r="H127" s="246">
        <v>0</v>
      </c>
      <c r="I127" s="246">
        <v>0</v>
      </c>
      <c r="J127" s="246">
        <v>0</v>
      </c>
      <c r="K127" s="246">
        <v>0</v>
      </c>
      <c r="L127" s="154"/>
      <c r="M127" s="259" t="s">
        <v>335</v>
      </c>
      <c r="N127" s="242"/>
    </row>
    <row r="128" spans="1:14" ht="15.75" customHeight="1" x14ac:dyDescent="0.2">
      <c r="A128" s="236"/>
      <c r="B128" s="150"/>
      <c r="C128" s="388" t="s">
        <v>110</v>
      </c>
      <c r="D128" s="364"/>
      <c r="E128" s="154"/>
      <c r="F128" s="255">
        <f>'Year 0 - Budget and Cash Flow'!R60</f>
        <v>0</v>
      </c>
      <c r="G128" s="246">
        <v>4000</v>
      </c>
      <c r="H128" s="246">
        <v>5000</v>
      </c>
      <c r="I128" s="246">
        <v>5000</v>
      </c>
      <c r="J128" s="246">
        <v>5000</v>
      </c>
      <c r="K128" s="246">
        <v>5000</v>
      </c>
      <c r="L128" s="154"/>
      <c r="M128" s="259"/>
      <c r="N128" s="242"/>
    </row>
    <row r="129" spans="1:14" ht="15.75" customHeight="1" x14ac:dyDescent="0.2">
      <c r="A129" s="236"/>
      <c r="B129" s="150"/>
      <c r="C129" s="388" t="s">
        <v>111</v>
      </c>
      <c r="D129" s="364"/>
      <c r="E129" s="154"/>
      <c r="F129" s="255">
        <f>'Year 0 - Budget and Cash Flow'!R61</f>
        <v>0</v>
      </c>
      <c r="G129" s="246">
        <v>54000</v>
      </c>
      <c r="H129" s="246">
        <v>60000</v>
      </c>
      <c r="I129" s="246">
        <v>62000</v>
      </c>
      <c r="J129" s="246">
        <v>64000</v>
      </c>
      <c r="K129" s="246">
        <v>66000</v>
      </c>
      <c r="L129" s="154"/>
      <c r="M129" s="259" t="s">
        <v>346</v>
      </c>
      <c r="N129" s="242"/>
    </row>
    <row r="130" spans="1:14" ht="15.75" customHeight="1" x14ac:dyDescent="0.2">
      <c r="A130" s="236"/>
      <c r="B130" s="150"/>
      <c r="C130" s="388" t="s">
        <v>112</v>
      </c>
      <c r="D130" s="364"/>
      <c r="E130" s="154"/>
      <c r="F130" s="255">
        <f>'Year 0 - Budget and Cash Flow'!R62</f>
        <v>0</v>
      </c>
      <c r="G130" s="246">
        <v>43164</v>
      </c>
      <c r="H130" s="246">
        <f t="shared" ref="H130:K130" si="31">G130*1.015</f>
        <v>43811.46</v>
      </c>
      <c r="I130" s="246">
        <f t="shared" si="31"/>
        <v>44468.631899999993</v>
      </c>
      <c r="J130" s="246">
        <f t="shared" si="31"/>
        <v>45135.661378499986</v>
      </c>
      <c r="K130" s="246">
        <f t="shared" si="31"/>
        <v>45812.696299177478</v>
      </c>
      <c r="L130" s="154"/>
      <c r="M130" s="259" t="s">
        <v>339</v>
      </c>
      <c r="N130" s="242"/>
    </row>
    <row r="131" spans="1:14" ht="15.75" customHeight="1" x14ac:dyDescent="0.2">
      <c r="A131" s="236"/>
      <c r="B131" s="150"/>
      <c r="C131" s="388" t="s">
        <v>113</v>
      </c>
      <c r="D131" s="364"/>
      <c r="E131" s="154"/>
      <c r="F131" s="255">
        <f>'Year 0 - Budget and Cash Flow'!R63</f>
        <v>0</v>
      </c>
      <c r="G131" s="246">
        <v>2000</v>
      </c>
      <c r="H131" s="246">
        <v>4000</v>
      </c>
      <c r="I131" s="246">
        <v>5000</v>
      </c>
      <c r="J131" s="246">
        <v>5000</v>
      </c>
      <c r="K131" s="246">
        <v>5000</v>
      </c>
      <c r="L131" s="154"/>
      <c r="M131" s="259"/>
      <c r="N131" s="242"/>
    </row>
    <row r="132" spans="1:14" ht="15.75" customHeight="1" x14ac:dyDescent="0.2">
      <c r="A132" s="236"/>
      <c r="B132" s="150"/>
      <c r="C132" s="388" t="s">
        <v>114</v>
      </c>
      <c r="D132" s="364"/>
      <c r="E132" s="154"/>
      <c r="F132" s="255" t="s">
        <v>295</v>
      </c>
      <c r="G132" s="246">
        <v>1000</v>
      </c>
      <c r="H132" s="246">
        <v>1200</v>
      </c>
      <c r="I132" s="246">
        <v>1200</v>
      </c>
      <c r="J132" s="246">
        <v>1200</v>
      </c>
      <c r="K132" s="246">
        <v>1200</v>
      </c>
      <c r="L132" s="154"/>
      <c r="M132" s="259"/>
      <c r="N132" s="242"/>
    </row>
    <row r="133" spans="1:14" ht="15.75" customHeight="1" x14ac:dyDescent="0.2">
      <c r="A133" s="236"/>
      <c r="B133" s="150"/>
      <c r="C133" s="388" t="s">
        <v>115</v>
      </c>
      <c r="D133" s="364"/>
      <c r="E133" s="154"/>
      <c r="F133" s="255">
        <f>'Year 0 - Budget and Cash Flow'!R65</f>
        <v>0</v>
      </c>
      <c r="G133" s="246" t="s">
        <v>158</v>
      </c>
      <c r="H133" s="246" t="s">
        <v>158</v>
      </c>
      <c r="I133" s="246" t="s">
        <v>158</v>
      </c>
      <c r="J133" s="246" t="s">
        <v>158</v>
      </c>
      <c r="K133" s="246" t="s">
        <v>158</v>
      </c>
      <c r="L133" s="154"/>
      <c r="M133" s="259" t="s">
        <v>342</v>
      </c>
      <c r="N133" s="242"/>
    </row>
    <row r="134" spans="1:14" ht="15.75" customHeight="1" x14ac:dyDescent="0.2">
      <c r="A134" s="236"/>
      <c r="B134" s="150"/>
      <c r="C134" s="388" t="s">
        <v>116</v>
      </c>
      <c r="D134" s="364"/>
      <c r="E134" s="154"/>
      <c r="F134" s="255">
        <f>'Year 0 - Budget and Cash Flow'!R66</f>
        <v>0</v>
      </c>
      <c r="G134" s="246">
        <v>5000</v>
      </c>
      <c r="H134" s="246">
        <v>5000</v>
      </c>
      <c r="I134" s="246">
        <v>20000</v>
      </c>
      <c r="J134" s="246">
        <v>7500</v>
      </c>
      <c r="K134" s="246">
        <v>8000</v>
      </c>
      <c r="L134" s="154"/>
      <c r="M134" s="259" t="s">
        <v>364</v>
      </c>
      <c r="N134" s="242"/>
    </row>
    <row r="135" spans="1:14" ht="15.75" customHeight="1" x14ac:dyDescent="0.2">
      <c r="A135" s="236"/>
      <c r="B135" s="150"/>
      <c r="C135" s="388" t="s">
        <v>117</v>
      </c>
      <c r="D135" s="364"/>
      <c r="E135" s="154"/>
      <c r="F135" s="255">
        <f>'Year 0 - Budget and Cash Flow'!R67</f>
        <v>0</v>
      </c>
      <c r="G135" s="246">
        <v>65000</v>
      </c>
      <c r="H135" s="246">
        <f>SUM(G135*1.03)</f>
        <v>66950</v>
      </c>
      <c r="I135" s="246">
        <f t="shared" ref="I135:K135" si="32">SUM(H135*1.03)</f>
        <v>68958.5</v>
      </c>
      <c r="J135" s="246">
        <f t="shared" si="32"/>
        <v>71027.255000000005</v>
      </c>
      <c r="K135" s="246">
        <f t="shared" si="32"/>
        <v>73158.072650000002</v>
      </c>
      <c r="L135" s="154"/>
      <c r="M135" s="259"/>
      <c r="N135" s="242"/>
    </row>
    <row r="136" spans="1:14" ht="15.75" customHeight="1" x14ac:dyDescent="0.2">
      <c r="A136" s="236"/>
      <c r="B136" s="150"/>
      <c r="C136" s="388" t="s">
        <v>118</v>
      </c>
      <c r="D136" s="364"/>
      <c r="E136" s="154"/>
      <c r="F136" s="255">
        <f>'Year 0 - Budget and Cash Flow'!R68</f>
        <v>0</v>
      </c>
      <c r="G136" s="246">
        <v>162000</v>
      </c>
      <c r="H136" s="246">
        <f>SUM(G136*1.03)</f>
        <v>166860</v>
      </c>
      <c r="I136" s="246">
        <f t="shared" ref="I136:K136" si="33">SUM(H136*1.03)</f>
        <v>171865.80000000002</v>
      </c>
      <c r="J136" s="246">
        <f t="shared" si="33"/>
        <v>177021.77400000003</v>
      </c>
      <c r="K136" s="246">
        <f t="shared" si="33"/>
        <v>182332.42722000004</v>
      </c>
      <c r="L136" s="154"/>
      <c r="M136" s="259"/>
      <c r="N136" s="242"/>
    </row>
    <row r="137" spans="1:14" ht="15.75" customHeight="1" x14ac:dyDescent="0.2">
      <c r="A137" s="236"/>
      <c r="B137" s="150"/>
      <c r="C137" s="388" t="s">
        <v>119</v>
      </c>
      <c r="D137" s="364"/>
      <c r="E137" s="154"/>
      <c r="F137" s="255" t="s">
        <v>295</v>
      </c>
      <c r="G137" s="246">
        <v>2000</v>
      </c>
      <c r="H137" s="246">
        <v>3000</v>
      </c>
      <c r="I137" s="246">
        <v>3000</v>
      </c>
      <c r="J137" s="246">
        <v>3000</v>
      </c>
      <c r="K137" s="246">
        <v>3000</v>
      </c>
      <c r="L137" s="154"/>
      <c r="M137" s="259"/>
      <c r="N137" s="242"/>
    </row>
    <row r="138" spans="1:14" ht="15.75" customHeight="1" x14ac:dyDescent="0.2">
      <c r="A138" s="236"/>
      <c r="B138" s="150"/>
      <c r="C138" s="388" t="s">
        <v>120</v>
      </c>
      <c r="D138" s="364"/>
      <c r="E138" s="154"/>
      <c r="F138" s="255">
        <f>'Year 0 - Budget and Cash Flow'!R70</f>
        <v>0</v>
      </c>
      <c r="G138" s="246">
        <v>99996</v>
      </c>
      <c r="H138" s="246">
        <v>104995</v>
      </c>
      <c r="I138" s="246">
        <v>104995</v>
      </c>
      <c r="J138" s="246">
        <f>I138</f>
        <v>104995</v>
      </c>
      <c r="K138" s="246">
        <f>J138</f>
        <v>104995</v>
      </c>
      <c r="L138" s="154"/>
      <c r="M138" s="260" t="s">
        <v>336</v>
      </c>
      <c r="N138" s="242"/>
    </row>
    <row r="139" spans="1:14" ht="15.75" customHeight="1" x14ac:dyDescent="0.2">
      <c r="A139" s="236"/>
      <c r="B139" s="150"/>
      <c r="C139" s="150"/>
      <c r="D139" s="154"/>
      <c r="E139" s="151"/>
      <c r="F139" s="184"/>
      <c r="G139" s="184"/>
      <c r="H139" s="184"/>
      <c r="I139" s="184"/>
      <c r="J139" s="184"/>
      <c r="K139" s="184"/>
      <c r="L139" s="151"/>
      <c r="M139" s="250"/>
      <c r="N139" s="242"/>
    </row>
    <row r="140" spans="1:14" ht="15.75" customHeight="1" x14ac:dyDescent="0.2">
      <c r="A140" s="236"/>
      <c r="B140" s="251"/>
      <c r="C140" s="389" t="s">
        <v>122</v>
      </c>
      <c r="D140" s="364"/>
      <c r="E140" s="252"/>
      <c r="F140" s="253">
        <f t="shared" ref="F140:K140" si="34">SUM(F125:F138)</f>
        <v>0</v>
      </c>
      <c r="G140" s="253">
        <f t="shared" si="34"/>
        <v>445160</v>
      </c>
      <c r="H140" s="253">
        <f t="shared" si="34"/>
        <v>468026.45999999996</v>
      </c>
      <c r="I140" s="253">
        <f t="shared" si="34"/>
        <v>493914.23190000001</v>
      </c>
      <c r="J140" s="253">
        <f t="shared" si="34"/>
        <v>491528.77937850007</v>
      </c>
      <c r="K140" s="253">
        <f t="shared" si="34"/>
        <v>502376.7578391775</v>
      </c>
      <c r="L140" s="157"/>
      <c r="M140" s="250"/>
      <c r="N140" s="242"/>
    </row>
    <row r="141" spans="1:14" ht="15.75" customHeight="1" x14ac:dyDescent="0.2">
      <c r="A141" s="236"/>
      <c r="B141" s="150"/>
      <c r="C141" s="150"/>
      <c r="D141" s="154"/>
      <c r="E141" s="151"/>
      <c r="F141" s="157"/>
      <c r="G141" s="157"/>
      <c r="H141" s="157"/>
      <c r="I141" s="157"/>
      <c r="J141" s="157"/>
      <c r="K141" s="157"/>
      <c r="L141" s="157"/>
      <c r="M141" s="250"/>
      <c r="N141" s="242"/>
    </row>
    <row r="142" spans="1:14" ht="15.75" customHeight="1" x14ac:dyDescent="0.2">
      <c r="A142" s="236"/>
      <c r="B142" s="206"/>
      <c r="C142" s="392" t="s">
        <v>123</v>
      </c>
      <c r="D142" s="364"/>
      <c r="E142" s="157"/>
      <c r="F142" s="241"/>
      <c r="G142" s="241"/>
      <c r="H142" s="184"/>
      <c r="I142" s="184"/>
      <c r="J142" s="184"/>
      <c r="K142" s="184"/>
      <c r="L142" s="151"/>
      <c r="M142" s="268"/>
      <c r="N142" s="154"/>
    </row>
    <row r="143" spans="1:14" ht="15.75" customHeight="1" x14ac:dyDescent="0.2">
      <c r="A143" s="236"/>
      <c r="B143" s="150"/>
      <c r="C143" s="388" t="s">
        <v>124</v>
      </c>
      <c r="D143" s="364"/>
      <c r="E143" s="154"/>
      <c r="F143" s="255" t="s">
        <v>295</v>
      </c>
      <c r="G143" s="246">
        <v>0</v>
      </c>
      <c r="H143" s="246">
        <v>0</v>
      </c>
      <c r="I143" s="246">
        <v>0</v>
      </c>
      <c r="J143" s="246">
        <v>0</v>
      </c>
      <c r="K143" s="246">
        <v>0</v>
      </c>
      <c r="L143" s="154"/>
      <c r="M143" s="259"/>
      <c r="N143" s="242"/>
    </row>
    <row r="144" spans="1:14" ht="15.75" customHeight="1" x14ac:dyDescent="0.2">
      <c r="A144" s="236"/>
      <c r="B144" s="150"/>
      <c r="C144" s="407" t="s">
        <v>126</v>
      </c>
      <c r="D144" s="408"/>
      <c r="E144" s="154"/>
      <c r="F144" s="255">
        <f>'Year 0 - Budget and Cash Flow'!R76</f>
        <v>0</v>
      </c>
      <c r="G144" s="246">
        <v>5000</v>
      </c>
      <c r="H144" s="246">
        <v>10000</v>
      </c>
      <c r="I144" s="246">
        <v>20000</v>
      </c>
      <c r="J144" s="246">
        <v>20000</v>
      </c>
      <c r="K144" s="246">
        <v>50000</v>
      </c>
      <c r="L144" s="154"/>
      <c r="M144" s="259"/>
      <c r="N144" s="242"/>
    </row>
    <row r="145" spans="1:14" ht="15.75" customHeight="1" x14ac:dyDescent="0.2">
      <c r="A145" s="236"/>
      <c r="B145" s="150"/>
      <c r="C145" s="358" t="s">
        <v>128</v>
      </c>
      <c r="D145" s="359"/>
      <c r="E145" s="154"/>
      <c r="F145" s="255">
        <f>'Year 0 - Budget and Cash Flow'!R77</f>
        <v>0</v>
      </c>
      <c r="G145" s="246">
        <v>84000</v>
      </c>
      <c r="H145" s="246">
        <v>84000</v>
      </c>
      <c r="I145" s="246">
        <v>84000</v>
      </c>
      <c r="J145" s="246">
        <v>67000</v>
      </c>
      <c r="K145" s="246">
        <v>0</v>
      </c>
      <c r="L145" s="154"/>
      <c r="M145" s="259" t="s">
        <v>344</v>
      </c>
      <c r="N145" s="242"/>
    </row>
    <row r="146" spans="1:14" ht="15.75" customHeight="1" x14ac:dyDescent="0.2">
      <c r="A146" s="236"/>
      <c r="B146" s="150"/>
      <c r="C146" s="335" t="s">
        <v>129</v>
      </c>
      <c r="D146" s="344"/>
      <c r="E146" s="154"/>
      <c r="F146" s="255">
        <f>'Year 0 - Budget and Cash Flow'!R78</f>
        <v>0</v>
      </c>
      <c r="G146" s="246">
        <v>0</v>
      </c>
      <c r="H146" s="246">
        <v>0</v>
      </c>
      <c r="I146" s="246">
        <v>0</v>
      </c>
      <c r="J146" s="246">
        <v>0</v>
      </c>
      <c r="K146" s="246">
        <v>0</v>
      </c>
      <c r="L146" s="154"/>
      <c r="M146" s="269"/>
      <c r="N146" s="242"/>
    </row>
    <row r="147" spans="1:14" ht="15.75" customHeight="1" x14ac:dyDescent="0.2">
      <c r="A147" s="236"/>
      <c r="B147" s="150"/>
      <c r="C147" s="335" t="s">
        <v>130</v>
      </c>
      <c r="D147" s="344"/>
      <c r="E147" s="154"/>
      <c r="F147" s="255">
        <f>'Year 0 - Budget and Cash Flow'!R79</f>
        <v>0</v>
      </c>
      <c r="G147" s="246">
        <v>6000</v>
      </c>
      <c r="H147" s="246">
        <v>6000</v>
      </c>
      <c r="I147" s="246">
        <v>6000</v>
      </c>
      <c r="J147" s="246">
        <v>6000</v>
      </c>
      <c r="K147" s="246" t="s">
        <v>295</v>
      </c>
      <c r="L147" s="154"/>
      <c r="M147" s="352" t="s">
        <v>345</v>
      </c>
      <c r="N147" s="242"/>
    </row>
    <row r="148" spans="1:14" ht="15.75" customHeight="1" x14ac:dyDescent="0.2">
      <c r="A148" s="236"/>
      <c r="B148" s="150"/>
      <c r="C148" s="335" t="s">
        <v>131</v>
      </c>
      <c r="D148" s="344"/>
      <c r="E148" s="154"/>
      <c r="F148" s="255">
        <f>'Year 0 - Budget and Cash Flow'!R80</f>
        <v>0</v>
      </c>
      <c r="G148" s="246" t="s">
        <v>158</v>
      </c>
      <c r="H148" s="246" t="s">
        <v>158</v>
      </c>
      <c r="I148" s="246" t="s">
        <v>158</v>
      </c>
      <c r="J148" s="246" t="s">
        <v>158</v>
      </c>
      <c r="K148" s="246" t="s">
        <v>158</v>
      </c>
      <c r="L148" s="154"/>
      <c r="M148" s="353"/>
      <c r="N148" s="242"/>
    </row>
    <row r="149" spans="1:14" ht="15.75" customHeight="1" x14ac:dyDescent="0.2">
      <c r="A149" s="236"/>
      <c r="B149" s="150"/>
      <c r="C149" s="360" t="s">
        <v>132</v>
      </c>
      <c r="D149" s="361"/>
      <c r="E149" s="154"/>
      <c r="F149" s="255">
        <f>'Year 0 - Budget and Cash Flow'!R81</f>
        <v>0</v>
      </c>
      <c r="G149" s="246">
        <v>2000</v>
      </c>
      <c r="H149" s="246">
        <v>2000</v>
      </c>
      <c r="I149" s="246">
        <v>3000</v>
      </c>
      <c r="J149" s="246">
        <v>4000</v>
      </c>
      <c r="K149" s="246">
        <v>4500</v>
      </c>
      <c r="L149" s="154"/>
      <c r="M149" s="353"/>
      <c r="N149" s="242"/>
    </row>
    <row r="150" spans="1:14" ht="15.75" customHeight="1" x14ac:dyDescent="0.2">
      <c r="A150" s="236"/>
      <c r="B150" s="150"/>
      <c r="C150" s="150" t="s">
        <v>133</v>
      </c>
      <c r="D150" s="154"/>
      <c r="E150" s="154"/>
      <c r="F150" s="255">
        <f>'Year 0 - Budget and Cash Flow'!R82</f>
        <v>0</v>
      </c>
      <c r="G150" s="246">
        <v>18000</v>
      </c>
      <c r="H150" s="246">
        <f t="shared" ref="H150:K150" si="35">G150*1.015</f>
        <v>18270</v>
      </c>
      <c r="I150" s="246">
        <f t="shared" si="35"/>
        <v>18544.05</v>
      </c>
      <c r="J150" s="246">
        <f t="shared" si="35"/>
        <v>18822.210749999998</v>
      </c>
      <c r="K150" s="246">
        <f t="shared" si="35"/>
        <v>19104.543911249995</v>
      </c>
      <c r="L150" s="154"/>
      <c r="M150" s="354"/>
      <c r="N150" s="242"/>
    </row>
    <row r="151" spans="1:14" ht="15.75" customHeight="1" x14ac:dyDescent="0.2">
      <c r="A151" s="236"/>
      <c r="B151" s="150"/>
      <c r="C151" s="388" t="s">
        <v>135</v>
      </c>
      <c r="D151" s="364"/>
      <c r="E151" s="154"/>
      <c r="F151" s="255" t="s">
        <v>295</v>
      </c>
      <c r="G151" s="246">
        <v>15000</v>
      </c>
      <c r="H151" s="246">
        <v>15000</v>
      </c>
      <c r="I151" s="246">
        <v>20000</v>
      </c>
      <c r="J151" s="246">
        <v>20000</v>
      </c>
      <c r="K151" s="246">
        <v>50000</v>
      </c>
      <c r="L151" s="154"/>
      <c r="M151" s="259" t="s">
        <v>352</v>
      </c>
      <c r="N151" s="242"/>
    </row>
    <row r="152" spans="1:14" ht="15.75" customHeight="1" x14ac:dyDescent="0.2">
      <c r="A152" s="236"/>
      <c r="B152" s="150"/>
      <c r="C152" s="388" t="s">
        <v>137</v>
      </c>
      <c r="D152" s="364"/>
      <c r="E152" s="154"/>
      <c r="F152" s="255">
        <f>'Year 0 - Budget and Cash Flow'!R84</f>
        <v>0</v>
      </c>
      <c r="G152" s="246">
        <v>58000</v>
      </c>
      <c r="H152" s="246">
        <f t="shared" ref="H152:K152" si="36">G152*1.015</f>
        <v>58869.999999999993</v>
      </c>
      <c r="I152" s="246">
        <f t="shared" si="36"/>
        <v>59753.049999999988</v>
      </c>
      <c r="J152" s="246">
        <f t="shared" si="36"/>
        <v>60649.345749999986</v>
      </c>
      <c r="K152" s="246">
        <f t="shared" si="36"/>
        <v>61559.085936249983</v>
      </c>
      <c r="L152" s="154"/>
      <c r="M152" s="259"/>
      <c r="N152" s="242"/>
    </row>
    <row r="153" spans="1:14" ht="15.75" customHeight="1" x14ac:dyDescent="0.2">
      <c r="A153" s="236"/>
      <c r="B153" s="150"/>
      <c r="C153" s="388" t="s">
        <v>138</v>
      </c>
      <c r="D153" s="364"/>
      <c r="E153" s="154"/>
      <c r="F153" s="255">
        <f>'Year 0 - Budget and Cash Flow'!R85</f>
        <v>0</v>
      </c>
      <c r="G153" s="246">
        <v>12000</v>
      </c>
      <c r="H153" s="246">
        <f t="shared" ref="H153:K153" si="37">G153*1.015</f>
        <v>12179.999999999998</v>
      </c>
      <c r="I153" s="246">
        <f t="shared" si="37"/>
        <v>12362.699999999997</v>
      </c>
      <c r="J153" s="246">
        <f t="shared" si="37"/>
        <v>12548.140499999996</v>
      </c>
      <c r="K153" s="246">
        <f t="shared" si="37"/>
        <v>12736.362607499994</v>
      </c>
      <c r="L153" s="154"/>
      <c r="M153" s="259" t="s">
        <v>337</v>
      </c>
      <c r="N153" s="242"/>
    </row>
    <row r="154" spans="1:14" ht="15.75" customHeight="1" x14ac:dyDescent="0.2">
      <c r="A154" s="236"/>
      <c r="B154" s="150"/>
      <c r="C154" s="388" t="s">
        <v>139</v>
      </c>
      <c r="D154" s="364"/>
      <c r="E154" s="154"/>
      <c r="F154" s="255">
        <f>'Year 0 - Budget and Cash Flow'!R86</f>
        <v>0</v>
      </c>
      <c r="G154" s="246">
        <v>10000</v>
      </c>
      <c r="H154" s="246">
        <f t="shared" ref="H154:K154" si="38">G154*1.015</f>
        <v>10149.999999999998</v>
      </c>
      <c r="I154" s="246">
        <f t="shared" si="38"/>
        <v>10302.249999999996</v>
      </c>
      <c r="J154" s="246">
        <f t="shared" si="38"/>
        <v>10456.783749999995</v>
      </c>
      <c r="K154" s="246">
        <f t="shared" si="38"/>
        <v>10613.635506249993</v>
      </c>
      <c r="L154" s="154"/>
      <c r="M154" s="259"/>
      <c r="N154" s="242"/>
    </row>
    <row r="155" spans="1:14" ht="15.75" customHeight="1" x14ac:dyDescent="0.2">
      <c r="A155" s="236"/>
      <c r="B155" s="150"/>
      <c r="C155" s="388" t="s">
        <v>140</v>
      </c>
      <c r="D155" s="364"/>
      <c r="E155" s="154"/>
      <c r="F155" s="255">
        <f>'Year 0 - Budget and Cash Flow'!R87</f>
        <v>0</v>
      </c>
      <c r="G155" s="246">
        <v>10000</v>
      </c>
      <c r="H155" s="246">
        <f t="shared" ref="H155:K155" si="39">G155*1.015</f>
        <v>10149.999999999998</v>
      </c>
      <c r="I155" s="246">
        <f t="shared" si="39"/>
        <v>10302.249999999996</v>
      </c>
      <c r="J155" s="246">
        <f t="shared" si="39"/>
        <v>10456.783749999995</v>
      </c>
      <c r="K155" s="246">
        <f t="shared" si="39"/>
        <v>10613.635506249993</v>
      </c>
      <c r="L155" s="154"/>
      <c r="M155" s="259" t="s">
        <v>264</v>
      </c>
      <c r="N155" s="242"/>
    </row>
    <row r="156" spans="1:14" ht="15.75" customHeight="1" x14ac:dyDescent="0.2">
      <c r="A156" s="236"/>
      <c r="B156" s="150"/>
      <c r="C156" s="388" t="s">
        <v>142</v>
      </c>
      <c r="D156" s="364"/>
      <c r="E156" s="154"/>
      <c r="F156" s="255">
        <f>'Year 0 - Budget and Cash Flow'!R88</f>
        <v>0</v>
      </c>
      <c r="G156" s="246">
        <v>2500</v>
      </c>
      <c r="H156" s="246">
        <f t="shared" ref="H156:K156" si="40">G156*1.015</f>
        <v>2537.4999999999995</v>
      </c>
      <c r="I156" s="246">
        <f t="shared" si="40"/>
        <v>2575.5624999999991</v>
      </c>
      <c r="J156" s="246">
        <f t="shared" si="40"/>
        <v>2614.1959374999988</v>
      </c>
      <c r="K156" s="246">
        <f t="shared" si="40"/>
        <v>2653.4088765624983</v>
      </c>
      <c r="L156" s="154"/>
      <c r="M156" s="259"/>
      <c r="N156" s="242"/>
    </row>
    <row r="157" spans="1:14" ht="15.75" customHeight="1" x14ac:dyDescent="0.2">
      <c r="A157" s="236"/>
      <c r="B157" s="150"/>
      <c r="C157" s="388" t="s">
        <v>143</v>
      </c>
      <c r="D157" s="364"/>
      <c r="E157" s="154"/>
      <c r="F157" s="255">
        <f>'Year 0 - Budget and Cash Flow'!R89</f>
        <v>0</v>
      </c>
      <c r="G157" s="246">
        <v>1400</v>
      </c>
      <c r="H157" s="246">
        <f t="shared" ref="H157:K157" si="41">G157*1.015</f>
        <v>1420.9999999999998</v>
      </c>
      <c r="I157" s="246">
        <f t="shared" si="41"/>
        <v>1442.3149999999996</v>
      </c>
      <c r="J157" s="246">
        <f t="shared" si="41"/>
        <v>1463.9497249999995</v>
      </c>
      <c r="K157" s="246">
        <f t="shared" si="41"/>
        <v>1485.9089708749993</v>
      </c>
      <c r="L157" s="154"/>
      <c r="M157" s="259"/>
      <c r="N157" s="242"/>
    </row>
    <row r="158" spans="1:14" ht="15.75" customHeight="1" x14ac:dyDescent="0.2">
      <c r="A158" s="236"/>
      <c r="B158" s="150"/>
      <c r="C158" s="388" t="s">
        <v>338</v>
      </c>
      <c r="D158" s="364"/>
      <c r="E158" s="154"/>
      <c r="F158" s="255">
        <f>'Year 0 - Budget and Cash Flow'!R90</f>
        <v>0</v>
      </c>
      <c r="G158" s="246">
        <v>16920</v>
      </c>
      <c r="H158" s="246">
        <v>14000</v>
      </c>
      <c r="I158" s="246">
        <v>10000</v>
      </c>
      <c r="J158" s="246">
        <v>10000</v>
      </c>
      <c r="K158" s="246">
        <v>10000</v>
      </c>
      <c r="L158" s="154"/>
      <c r="M158" s="260" t="s">
        <v>363</v>
      </c>
      <c r="N158" s="242"/>
    </row>
    <row r="159" spans="1:14" ht="15.75" customHeight="1" x14ac:dyDescent="0.2">
      <c r="A159" s="236"/>
      <c r="B159" s="150"/>
      <c r="C159" s="150"/>
      <c r="D159" s="154"/>
      <c r="E159" s="151"/>
      <c r="F159" s="184"/>
      <c r="G159" s="184"/>
      <c r="H159" s="184"/>
      <c r="I159" s="184"/>
      <c r="J159" s="184"/>
      <c r="K159" s="184"/>
      <c r="L159" s="151"/>
      <c r="M159" s="250"/>
      <c r="N159" s="242"/>
    </row>
    <row r="160" spans="1:14" ht="15.75" customHeight="1" x14ac:dyDescent="0.2">
      <c r="A160" s="236"/>
      <c r="B160" s="251"/>
      <c r="C160" s="389" t="s">
        <v>146</v>
      </c>
      <c r="D160" s="364"/>
      <c r="E160" s="252"/>
      <c r="F160" s="253">
        <f t="shared" ref="F160:K160" si="42">SUM(F143:F158)</f>
        <v>0</v>
      </c>
      <c r="G160" s="253">
        <f t="shared" si="42"/>
        <v>240820</v>
      </c>
      <c r="H160" s="253">
        <f t="shared" si="42"/>
        <v>244578.5</v>
      </c>
      <c r="I160" s="253">
        <f t="shared" si="42"/>
        <v>258282.17749999999</v>
      </c>
      <c r="J160" s="253">
        <f t="shared" si="42"/>
        <v>244011.41016249999</v>
      </c>
      <c r="K160" s="253">
        <f t="shared" si="42"/>
        <v>233266.58131493744</v>
      </c>
      <c r="L160" s="157"/>
      <c r="M160" s="250"/>
      <c r="N160" s="242"/>
    </row>
    <row r="161" spans="1:14" ht="15.75" customHeight="1" x14ac:dyDescent="0.2">
      <c r="A161" s="236"/>
      <c r="B161" s="150"/>
      <c r="C161" s="150"/>
      <c r="D161" s="154"/>
      <c r="E161" s="151"/>
      <c r="F161" s="151"/>
      <c r="G161" s="151"/>
      <c r="H161" s="151"/>
      <c r="I161" s="151"/>
      <c r="J161" s="151"/>
      <c r="K161" s="151"/>
      <c r="L161" s="151"/>
      <c r="M161" s="250"/>
      <c r="N161" s="242"/>
    </row>
    <row r="162" spans="1:14" ht="15.75" customHeight="1" x14ac:dyDescent="0.2">
      <c r="A162" s="236"/>
      <c r="B162" s="206"/>
      <c r="C162" s="392" t="s">
        <v>147</v>
      </c>
      <c r="D162" s="364"/>
      <c r="E162" s="157"/>
      <c r="F162" s="157"/>
      <c r="G162" s="241"/>
      <c r="H162" s="241"/>
      <c r="I162" s="241"/>
      <c r="J162" s="241"/>
      <c r="K162" s="184"/>
      <c r="L162" s="151"/>
      <c r="M162" s="122"/>
      <c r="N162" s="242"/>
    </row>
    <row r="163" spans="1:14" ht="15.75" customHeight="1" x14ac:dyDescent="0.2">
      <c r="A163" s="236"/>
      <c r="B163" s="150"/>
      <c r="C163" s="388" t="s">
        <v>361</v>
      </c>
      <c r="D163" s="364"/>
      <c r="E163" s="151"/>
      <c r="F163" s="185"/>
      <c r="G163" s="255">
        <f>G12*0.0075</f>
        <v>7571.5199999999995</v>
      </c>
      <c r="H163" s="255">
        <f t="shared" ref="H163:K163" si="43">H12*0.0075</f>
        <v>8244.8436000000002</v>
      </c>
      <c r="I163" s="255">
        <f t="shared" si="43"/>
        <v>8940.5447113500013</v>
      </c>
      <c r="J163" s="255">
        <f t="shared" si="43"/>
        <v>9308.5005695146519</v>
      </c>
      <c r="K163" s="255">
        <f t="shared" si="43"/>
        <v>9555.9413741000899</v>
      </c>
      <c r="L163" s="151"/>
      <c r="M163" s="405"/>
      <c r="N163" s="242"/>
    </row>
    <row r="164" spans="1:14" ht="15.75" customHeight="1" x14ac:dyDescent="0.2">
      <c r="A164" s="236"/>
      <c r="B164" s="150"/>
      <c r="C164" s="388" t="s">
        <v>149</v>
      </c>
      <c r="D164" s="364"/>
      <c r="E164" s="154"/>
      <c r="F164" s="255">
        <f>'Year 0 - Budget and Cash Flow'!R95</f>
        <v>0</v>
      </c>
      <c r="G164" s="246" t="s">
        <v>158</v>
      </c>
      <c r="H164" s="246" t="s">
        <v>158</v>
      </c>
      <c r="I164" s="246" t="s">
        <v>158</v>
      </c>
      <c r="J164" s="246" t="s">
        <v>158</v>
      </c>
      <c r="K164" s="246"/>
      <c r="L164" s="151"/>
      <c r="M164" s="406"/>
      <c r="N164" s="242"/>
    </row>
    <row r="165" spans="1:14" ht="15.75" customHeight="1" x14ac:dyDescent="0.2">
      <c r="A165" s="236"/>
      <c r="B165" s="150"/>
      <c r="C165" s="388" t="s">
        <v>150</v>
      </c>
      <c r="D165" s="364"/>
      <c r="E165" s="154"/>
      <c r="F165" s="255">
        <f>'Year 0 - Budget and Cash Flow'!R96</f>
        <v>0</v>
      </c>
      <c r="G165" s="246">
        <v>600</v>
      </c>
      <c r="H165" s="246">
        <v>650</v>
      </c>
      <c r="I165" s="246">
        <v>700</v>
      </c>
      <c r="J165" s="246">
        <v>700</v>
      </c>
      <c r="K165" s="246">
        <v>200</v>
      </c>
      <c r="L165" s="151"/>
      <c r="M165" s="406"/>
      <c r="N165" s="242"/>
    </row>
    <row r="166" spans="1:14" ht="15.75" customHeight="1" x14ac:dyDescent="0.2">
      <c r="A166" s="236"/>
      <c r="B166" s="150"/>
      <c r="C166" s="388" t="s">
        <v>151</v>
      </c>
      <c r="D166" s="364"/>
      <c r="E166" s="151"/>
      <c r="F166" s="185"/>
      <c r="G166" s="246" t="s">
        <v>295</v>
      </c>
      <c r="H166" s="246" t="s">
        <v>295</v>
      </c>
      <c r="I166" s="246" t="s">
        <v>295</v>
      </c>
      <c r="J166" s="246">
        <v>0</v>
      </c>
      <c r="K166" s="246">
        <v>0</v>
      </c>
      <c r="L166" s="151"/>
      <c r="M166" s="406"/>
      <c r="N166" s="242"/>
    </row>
    <row r="167" spans="1:14" ht="15.75" customHeight="1" x14ac:dyDescent="0.2">
      <c r="A167" s="236"/>
      <c r="B167" s="150"/>
      <c r="C167" s="388" t="s">
        <v>152</v>
      </c>
      <c r="D167" s="364"/>
      <c r="E167" s="154"/>
      <c r="F167" s="255" t="s">
        <v>158</v>
      </c>
      <c r="G167" s="246">
        <v>5000</v>
      </c>
      <c r="H167" s="246">
        <v>5000</v>
      </c>
      <c r="I167" s="246">
        <v>10000</v>
      </c>
      <c r="J167" s="246">
        <v>0</v>
      </c>
      <c r="K167" s="246">
        <v>0</v>
      </c>
      <c r="L167" s="151"/>
      <c r="M167" s="401"/>
      <c r="N167" s="242"/>
    </row>
    <row r="168" spans="1:14" ht="15.75" customHeight="1" x14ac:dyDescent="0.2">
      <c r="A168" s="236"/>
      <c r="B168" s="150"/>
      <c r="C168" s="150"/>
      <c r="D168" s="154"/>
      <c r="E168" s="151"/>
      <c r="F168" s="184"/>
      <c r="G168" s="184"/>
      <c r="H168" s="184"/>
      <c r="I168" s="184"/>
      <c r="J168" s="184"/>
      <c r="K168" s="184"/>
      <c r="L168" s="151"/>
      <c r="M168" s="250"/>
      <c r="N168" s="242"/>
    </row>
    <row r="169" spans="1:14" ht="15.75" customHeight="1" x14ac:dyDescent="0.2">
      <c r="A169" s="236"/>
      <c r="B169" s="251"/>
      <c r="C169" s="389" t="s">
        <v>153</v>
      </c>
      <c r="D169" s="364"/>
      <c r="E169" s="252"/>
      <c r="F169" s="261">
        <f>SUM(F167,F165,F164)</f>
        <v>0</v>
      </c>
      <c r="G169" s="261">
        <f t="shared" ref="G169:K169" si="44">SUM(G163:G167)</f>
        <v>13171.52</v>
      </c>
      <c r="H169" s="261">
        <f t="shared" si="44"/>
        <v>13894.8436</v>
      </c>
      <c r="I169" s="261">
        <f t="shared" si="44"/>
        <v>19640.544711350001</v>
      </c>
      <c r="J169" s="261">
        <f t="shared" si="44"/>
        <v>10008.500569514652</v>
      </c>
      <c r="K169" s="261">
        <f t="shared" si="44"/>
        <v>9755.9413741000899</v>
      </c>
      <c r="L169" s="157"/>
      <c r="M169" s="250"/>
      <c r="N169" s="242"/>
    </row>
    <row r="170" spans="1:14" ht="15.75" customHeight="1" x14ac:dyDescent="0.2">
      <c r="A170" s="236"/>
      <c r="B170" s="117"/>
      <c r="C170" s="390"/>
      <c r="D170" s="391"/>
      <c r="E170" s="151"/>
      <c r="F170" s="184"/>
      <c r="G170" s="184"/>
      <c r="H170" s="184"/>
      <c r="I170" s="184"/>
      <c r="J170" s="184"/>
      <c r="K170" s="184"/>
      <c r="L170" s="151"/>
      <c r="M170" s="250"/>
      <c r="N170" s="242"/>
    </row>
    <row r="171" spans="1:14" ht="15.75" customHeight="1" x14ac:dyDescent="0.2">
      <c r="A171" s="236"/>
      <c r="B171" s="251"/>
      <c r="C171" s="389" t="s">
        <v>154</v>
      </c>
      <c r="D171" s="364"/>
      <c r="E171" s="252"/>
      <c r="F171" s="253">
        <f t="shared" ref="F171:K171" si="45">SUM(F169,F160,F140,F122,F116,F110,F98)</f>
        <v>0</v>
      </c>
      <c r="G171" s="253">
        <f t="shared" si="45"/>
        <v>1895265.32</v>
      </c>
      <c r="H171" s="253">
        <f t="shared" si="45"/>
        <v>1986158.8716</v>
      </c>
      <c r="I171" s="253">
        <f t="shared" si="45"/>
        <v>2046549.0034713501</v>
      </c>
      <c r="J171" s="253">
        <f t="shared" si="45"/>
        <v>2117185.7738665147</v>
      </c>
      <c r="K171" s="253">
        <f t="shared" si="45"/>
        <v>2131698.4250393352</v>
      </c>
      <c r="L171" s="218"/>
      <c r="M171" s="250"/>
      <c r="N171" s="242"/>
    </row>
    <row r="172" spans="1:14" ht="15.75" customHeight="1" x14ac:dyDescent="0.2">
      <c r="A172" s="236"/>
      <c r="B172" s="117"/>
      <c r="C172" s="390"/>
      <c r="D172" s="391"/>
      <c r="E172" s="151"/>
      <c r="F172" s="184"/>
      <c r="G172" s="184"/>
      <c r="H172" s="184"/>
      <c r="I172" s="184"/>
      <c r="J172" s="184"/>
      <c r="K172" s="184"/>
      <c r="L172" s="151"/>
      <c r="M172" s="250"/>
      <c r="N172" s="242"/>
    </row>
    <row r="173" spans="1:14" ht="15.75" customHeight="1" x14ac:dyDescent="0.2">
      <c r="A173" s="236"/>
      <c r="B173" s="251"/>
      <c r="C173" s="394" t="s">
        <v>254</v>
      </c>
      <c r="D173" s="395"/>
      <c r="E173" s="252"/>
      <c r="F173" s="261">
        <f t="shared" ref="F173:K173" si="46">F55-F171</f>
        <v>0</v>
      </c>
      <c r="G173" s="261">
        <f t="shared" si="46"/>
        <v>56944.679999999935</v>
      </c>
      <c r="H173" s="261">
        <f t="shared" si="46"/>
        <v>81201.988399999915</v>
      </c>
      <c r="I173" s="261">
        <f t="shared" si="46"/>
        <v>143486.02242865018</v>
      </c>
      <c r="J173" s="261">
        <f t="shared" si="46"/>
        <v>147105.25890050549</v>
      </c>
      <c r="K173" s="261">
        <f t="shared" si="46"/>
        <v>191479.62463443168</v>
      </c>
      <c r="L173" s="157"/>
      <c r="M173" s="250"/>
      <c r="N173" s="242"/>
    </row>
    <row r="174" spans="1:14" ht="15.75" customHeight="1" x14ac:dyDescent="0.2">
      <c r="A174" s="156"/>
      <c r="B174" s="270"/>
      <c r="C174" s="271"/>
      <c r="D174" s="271"/>
      <c r="E174" s="271"/>
      <c r="F174" s="241"/>
      <c r="G174" s="241"/>
      <c r="H174" s="241"/>
      <c r="I174" s="241"/>
      <c r="J174" s="241"/>
      <c r="K174" s="241"/>
      <c r="L174" s="241"/>
      <c r="M174" s="266"/>
      <c r="N174" s="272"/>
    </row>
    <row r="175" spans="1:14" ht="15.75" customHeight="1" x14ac:dyDescent="0.15"/>
    <row r="176" spans="1:14" ht="15.75" customHeight="1" x14ac:dyDescent="0.2">
      <c r="B176" s="227"/>
      <c r="C176" s="227"/>
      <c r="D176" s="151"/>
      <c r="E176" s="151"/>
      <c r="F176" s="151"/>
      <c r="G176" s="151"/>
      <c r="H176" s="151"/>
      <c r="I176" s="151"/>
      <c r="J176" s="151"/>
      <c r="K176" s="151"/>
      <c r="L176" s="151"/>
      <c r="M176" s="151"/>
    </row>
    <row r="177" spans="2:13" ht="15.75" customHeight="1" x14ac:dyDescent="0.2">
      <c r="B177" s="151"/>
      <c r="C177" s="393"/>
      <c r="D177" s="381"/>
      <c r="E177" s="381"/>
      <c r="F177" s="381"/>
      <c r="G177" s="381"/>
      <c r="H177" s="381"/>
      <c r="I177" s="381"/>
      <c r="J177" s="381"/>
      <c r="K177" s="381"/>
      <c r="L177" s="381"/>
      <c r="M177" s="382"/>
    </row>
    <row r="178" spans="2:13" ht="15.75" customHeight="1" x14ac:dyDescent="0.2">
      <c r="B178" s="151"/>
      <c r="C178" s="393"/>
      <c r="D178" s="381"/>
      <c r="E178" s="381"/>
      <c r="F178" s="381"/>
      <c r="G178" s="381"/>
      <c r="H178" s="381"/>
      <c r="I178" s="381"/>
      <c r="J178" s="381"/>
      <c r="K178" s="381"/>
      <c r="L178" s="381"/>
      <c r="M178" s="382"/>
    </row>
    <row r="179" spans="2:13" ht="15.75" customHeight="1" x14ac:dyDescent="0.2">
      <c r="B179" s="151"/>
      <c r="C179" s="393"/>
      <c r="D179" s="381"/>
      <c r="E179" s="381"/>
      <c r="F179" s="381"/>
      <c r="G179" s="381"/>
      <c r="H179" s="381"/>
      <c r="I179" s="381"/>
      <c r="J179" s="381"/>
      <c r="K179" s="381"/>
      <c r="L179" s="381"/>
      <c r="M179" s="382"/>
    </row>
    <row r="180" spans="2:13" ht="15.75" customHeight="1" x14ac:dyDescent="0.2">
      <c r="B180" s="151"/>
      <c r="C180" s="393"/>
      <c r="D180" s="381"/>
      <c r="E180" s="381"/>
      <c r="F180" s="381"/>
      <c r="G180" s="381"/>
      <c r="H180" s="381"/>
      <c r="I180" s="381"/>
      <c r="J180" s="381"/>
      <c r="K180" s="381"/>
      <c r="L180" s="381"/>
      <c r="M180" s="382"/>
    </row>
    <row r="181" spans="2:13" ht="15.75" customHeight="1" x14ac:dyDescent="0.2">
      <c r="B181" s="151"/>
      <c r="C181" s="393"/>
      <c r="D181" s="381"/>
      <c r="E181" s="381"/>
      <c r="F181" s="381"/>
      <c r="G181" s="381"/>
      <c r="H181" s="381"/>
      <c r="I181" s="381"/>
      <c r="J181" s="381"/>
      <c r="K181" s="381"/>
      <c r="L181" s="381"/>
      <c r="M181" s="382"/>
    </row>
    <row r="182" spans="2:13" ht="15.75" customHeight="1" x14ac:dyDescent="0.2">
      <c r="B182" s="151"/>
      <c r="C182" s="393"/>
      <c r="D182" s="381"/>
      <c r="E182" s="381"/>
      <c r="F182" s="381"/>
      <c r="G182" s="381"/>
      <c r="H182" s="381"/>
      <c r="I182" s="381"/>
      <c r="J182" s="381"/>
      <c r="K182" s="381"/>
      <c r="L182" s="381"/>
      <c r="M182" s="382"/>
    </row>
    <row r="183" spans="2:13" ht="15.75" customHeight="1" x14ac:dyDescent="0.2">
      <c r="B183" s="151"/>
      <c r="C183" s="393"/>
      <c r="D183" s="381"/>
      <c r="E183" s="381"/>
      <c r="F183" s="381"/>
      <c r="G183" s="381"/>
      <c r="H183" s="381"/>
      <c r="I183" s="381"/>
      <c r="J183" s="381"/>
      <c r="K183" s="381"/>
      <c r="L183" s="381"/>
      <c r="M183" s="382"/>
    </row>
    <row r="184" spans="2:13" ht="15.75" customHeight="1" x14ac:dyDescent="0.2">
      <c r="B184" s="151"/>
      <c r="C184" s="393"/>
      <c r="D184" s="381"/>
      <c r="E184" s="381"/>
      <c r="F184" s="381"/>
      <c r="G184" s="381"/>
      <c r="H184" s="381"/>
      <c r="I184" s="381"/>
      <c r="J184" s="381"/>
      <c r="K184" s="381"/>
      <c r="L184" s="381"/>
      <c r="M184" s="382"/>
    </row>
    <row r="185" spans="2:13" ht="15.75" customHeight="1" x14ac:dyDescent="0.15"/>
    <row r="186" spans="2:13" ht="15.75" customHeight="1" x14ac:dyDescent="0.15"/>
    <row r="187" spans="2:13" ht="15.75" customHeight="1" x14ac:dyDescent="0.15"/>
    <row r="188" spans="2:13" ht="15.75" customHeight="1" x14ac:dyDescent="0.15"/>
    <row r="189" spans="2:13" ht="15.75" customHeight="1" x14ac:dyDescent="0.15"/>
    <row r="190" spans="2:13" ht="15.75" customHeight="1" x14ac:dyDescent="0.15"/>
    <row r="191" spans="2:13" ht="15.75" customHeight="1" x14ac:dyDescent="0.15"/>
    <row r="192" spans="2:13"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sheetData>
  <mergeCells count="155">
    <mergeCell ref="C53:D53"/>
    <mergeCell ref="C54:D54"/>
    <mergeCell ref="C55:D55"/>
    <mergeCell ref="C50:D50"/>
    <mergeCell ref="K8:K9"/>
    <mergeCell ref="M8:M9"/>
    <mergeCell ref="M30:M38"/>
    <mergeCell ref="C22:D22"/>
    <mergeCell ref="C26:D26"/>
    <mergeCell ref="C94:D94"/>
    <mergeCell ref="C96:D96"/>
    <mergeCell ref="C98:D98"/>
    <mergeCell ref="C38:D38"/>
    <mergeCell ref="C39:D39"/>
    <mergeCell ref="C40:D40"/>
    <mergeCell ref="C41:D41"/>
    <mergeCell ref="C42:D42"/>
    <mergeCell ref="C43:D43"/>
    <mergeCell ref="C44:D44"/>
    <mergeCell ref="C45:D45"/>
    <mergeCell ref="C46:D46"/>
    <mergeCell ref="C30:D30"/>
    <mergeCell ref="C31:D31"/>
    <mergeCell ref="C32:D32"/>
    <mergeCell ref="C33:D33"/>
    <mergeCell ref="C34:D34"/>
    <mergeCell ref="C35:D35"/>
    <mergeCell ref="C36:D36"/>
    <mergeCell ref="M119:M122"/>
    <mergeCell ref="C2:M2"/>
    <mergeCell ref="C8:D9"/>
    <mergeCell ref="F8:F9"/>
    <mergeCell ref="G8:G9"/>
    <mergeCell ref="H8:H9"/>
    <mergeCell ref="I8:I9"/>
    <mergeCell ref="J8:J9"/>
    <mergeCell ref="C11:D11"/>
    <mergeCell ref="C12:D12"/>
    <mergeCell ref="C13:D13"/>
    <mergeCell ref="C14:D14"/>
    <mergeCell ref="C15:D15"/>
    <mergeCell ref="C16:D16"/>
    <mergeCell ref="C17:D17"/>
    <mergeCell ref="C27:D27"/>
    <mergeCell ref="C28:D28"/>
    <mergeCell ref="C29:D29"/>
    <mergeCell ref="G29:K29"/>
    <mergeCell ref="C18:D18"/>
    <mergeCell ref="C19:D19"/>
    <mergeCell ref="C20:D20"/>
    <mergeCell ref="C21:D21"/>
    <mergeCell ref="C61:D61"/>
    <mergeCell ref="G100:K100"/>
    <mergeCell ref="C114:D114"/>
    <mergeCell ref="C116:D116"/>
    <mergeCell ref="C120:D120"/>
    <mergeCell ref="C122:D122"/>
    <mergeCell ref="C124:D124"/>
    <mergeCell ref="C125:D125"/>
    <mergeCell ref="C126:D126"/>
    <mergeCell ref="C127:D127"/>
    <mergeCell ref="C106:D106"/>
    <mergeCell ref="C107:D107"/>
    <mergeCell ref="C108:D108"/>
    <mergeCell ref="C110:D110"/>
    <mergeCell ref="C112:D112"/>
    <mergeCell ref="C113:D113"/>
    <mergeCell ref="C118:D118"/>
    <mergeCell ref="C119:D119"/>
    <mergeCell ref="C137:D137"/>
    <mergeCell ref="C138:D138"/>
    <mergeCell ref="C140:D140"/>
    <mergeCell ref="C142:D142"/>
    <mergeCell ref="C143:D143"/>
    <mergeCell ref="C144:D144"/>
    <mergeCell ref="C151:D151"/>
    <mergeCell ref="C160:D160"/>
    <mergeCell ref="C128:D128"/>
    <mergeCell ref="C129:D129"/>
    <mergeCell ref="C130:D130"/>
    <mergeCell ref="C131:D131"/>
    <mergeCell ref="C132:D132"/>
    <mergeCell ref="C133:D133"/>
    <mergeCell ref="C134:D134"/>
    <mergeCell ref="C135:D135"/>
    <mergeCell ref="C136:D136"/>
    <mergeCell ref="C162:D162"/>
    <mergeCell ref="C163:D163"/>
    <mergeCell ref="M163:M167"/>
    <mergeCell ref="C164:D164"/>
    <mergeCell ref="C165:D165"/>
    <mergeCell ref="C166:D166"/>
    <mergeCell ref="C167:D167"/>
    <mergeCell ref="C152:D152"/>
    <mergeCell ref="C153:D153"/>
    <mergeCell ref="C154:D154"/>
    <mergeCell ref="C155:D155"/>
    <mergeCell ref="C156:D156"/>
    <mergeCell ref="C157:D157"/>
    <mergeCell ref="C158:D158"/>
    <mergeCell ref="C179:M179"/>
    <mergeCell ref="C180:M180"/>
    <mergeCell ref="C181:M181"/>
    <mergeCell ref="C182:M182"/>
    <mergeCell ref="C183:M183"/>
    <mergeCell ref="C184:M184"/>
    <mergeCell ref="C169:D169"/>
    <mergeCell ref="C170:D170"/>
    <mergeCell ref="C171:D171"/>
    <mergeCell ref="C172:D172"/>
    <mergeCell ref="C173:D173"/>
    <mergeCell ref="C177:M177"/>
    <mergeCell ref="C178:M178"/>
    <mergeCell ref="C91:D91"/>
    <mergeCell ref="C100:D100"/>
    <mergeCell ref="C101:D101"/>
    <mergeCell ref="C102:D102"/>
    <mergeCell ref="C103:D103"/>
    <mergeCell ref="C104:D104"/>
    <mergeCell ref="C105:D105"/>
    <mergeCell ref="C77:D77"/>
    <mergeCell ref="C78:D78"/>
    <mergeCell ref="C79:D79"/>
    <mergeCell ref="C80:D80"/>
    <mergeCell ref="C81:D81"/>
    <mergeCell ref="C82:D82"/>
    <mergeCell ref="C83:D83"/>
    <mergeCell ref="C84:D84"/>
    <mergeCell ref="C86:D86"/>
    <mergeCell ref="C92:D92"/>
    <mergeCell ref="C93:D93"/>
    <mergeCell ref="M20:M21"/>
    <mergeCell ref="C25:D25"/>
    <mergeCell ref="C23:D23"/>
    <mergeCell ref="C37:D37"/>
    <mergeCell ref="C49:D49"/>
    <mergeCell ref="C48:D48"/>
    <mergeCell ref="C24:D24"/>
    <mergeCell ref="C88:D88"/>
    <mergeCell ref="C90:D90"/>
    <mergeCell ref="C65:D65"/>
    <mergeCell ref="C67:D67"/>
    <mergeCell ref="C68:D68"/>
    <mergeCell ref="C69:D69"/>
    <mergeCell ref="C70:D70"/>
    <mergeCell ref="C71:D71"/>
    <mergeCell ref="C73:D73"/>
    <mergeCell ref="C75:D75"/>
    <mergeCell ref="C76:D76"/>
    <mergeCell ref="C62:D62"/>
    <mergeCell ref="C63:D63"/>
    <mergeCell ref="C57:D58"/>
    <mergeCell ref="C60:D60"/>
    <mergeCell ref="C51:D51"/>
    <mergeCell ref="C52:D52"/>
  </mergeCells>
  <printOptions horizontalCentered="1" gridLines="1"/>
  <pageMargins left="0.7" right="0.7" top="0.75" bottom="0.75" header="0" footer="0"/>
  <pageSetup scale="59" fitToHeight="4"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52 week CF</vt:lpstr>
      <vt:lpstr>State Funding Assumptions</vt:lpstr>
      <vt:lpstr>Enrollment Projections</vt:lpstr>
      <vt:lpstr>Year 0 - Budget and Cash Flow</vt:lpstr>
      <vt:lpstr>StaffingPlan</vt:lpstr>
      <vt:lpstr>5 Year Budget</vt:lpstr>
      <vt:lpstr>'5 Year Budget'!Print_Area</vt:lpstr>
      <vt:lpstr>'Enrollment Projections'!Print_Area</vt:lpstr>
      <vt:lpstr>StaffingPlan!Print_Area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Huse</dc:creator>
  <cp:lastModifiedBy>Microsoft Office User</cp:lastModifiedBy>
  <cp:lastPrinted>2023-09-27T14:07:54Z</cp:lastPrinted>
  <dcterms:created xsi:type="dcterms:W3CDTF">2023-04-29T17:24:01Z</dcterms:created>
  <dcterms:modified xsi:type="dcterms:W3CDTF">2023-09-28T18:38:29Z</dcterms:modified>
</cp:coreProperties>
</file>